
<file path=[Content_Types].xml><?xml version="1.0" encoding="utf-8"?>
<Types xmlns="http://schemas.openxmlformats.org/package/2006/content-types">
  <Override PartName="/xl/ctrlProps/ctrlProp49.xml" ContentType="application/vnd.ms-excel.contro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38.xml" ContentType="application/vnd.ms-excel.controlproperties+xml"/>
  <Override PartName="/xl/ctrlProps/ctrlProp47.xml" ContentType="application/vnd.ms-excel.controlproperties+xml"/>
  <Override PartName="/xl/ctrlProps/ctrlProp29.xml" ContentType="application/vnd.ms-excel.controlproperti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trlProps/ctrlProp45.xml" ContentType="application/vnd.ms-excel.controlproperties+xml"/>
  <Override PartName="/xl/ctrlProps/ctrlProp36.xml" ContentType="application/vnd.ms-excel.controlproperties+xml"/>
  <Override PartName="/xl/ctrlProps/ctrlProp18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trlProps/ctrlProp54.xml" ContentType="application/vnd.ms-excel.controlproperties+xml"/>
  <Override PartName="/xl/ctrlProps/ctrlProp52.xml" ContentType="application/vnd.ms-excel.controlproperties+xml"/>
  <Override PartName="/xl/ctrlProps/ctrlProp43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34.xml" ContentType="application/vnd.ms-excel.controlproperties+xml"/>
  <Override PartName="/xl/worksheets/sheet3.xml" ContentType="application/vnd.openxmlformats-officedocument.spreadsheetml.worksheet+xml"/>
  <Override PartName="/xl/ctrlProps/ctrlProp50.xml" ContentType="application/vnd.ms-excel.controlproperties+xml"/>
  <Override PartName="/xl/ctrlProps/ctrlProp41.xml" ContentType="application/vnd.ms-excel.controlproperties+xml"/>
  <Override PartName="/xl/ctrlProps/ctrlProp14.xml" ContentType="application/vnd.ms-excel.controlproperties+xml"/>
  <Override PartName="/xl/ctrlProps/ctrlProp23.xml" ContentType="application/vnd.ms-excel.controlproperties+xml"/>
  <Override PartName="/xl/ctrlProps/ctrlProp32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40.xml" ContentType="application/vnd.ms-excel.controlproperties+xml"/>
  <Override PartName="/xl/ctrlProps/ctrlProp20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21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trlProps/ctrlProp48.xml" ContentType="application/vnd.ms-excel.controlproperties+xml"/>
  <Override PartName="/xl/ctrlProps/ctrlProp39.xml" ContentType="application/vnd.ms-excel.controlproperties+xml"/>
  <Override PartName="/xl/ctrlProps/ctrlProp19.xml" ContentType="application/vnd.ms-excel.controlproperties+xml"/>
  <Override PartName="/xl/ctrlProps/ctrlProp28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trlProps/ctrlProp55.xml" ContentType="application/vnd.ms-excel.controlproperties+xml"/>
  <Override PartName="/xl/ctrlProps/ctrlProp37.xml" ContentType="application/vnd.ms-excel.controlproperties+xml"/>
  <Override PartName="/xl/ctrlProps/ctrlProp46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trlProps/ctrlProp53.xml" ContentType="application/vnd.ms-excel.controlproperties+xml"/>
  <Override PartName="/xl/ctrlProps/ctrlProp44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xl/ctrlProps/ctrlProp3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51.xml" ContentType="application/vnd.ms-excel.controlproperties+xml"/>
  <Override PartName="/xl/ctrlProps/ctrlProp42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33.xml" ContentType="application/vnd.ms-excel.controlproperties+xml"/>
  <Override PartName="/xl/ctrlProps/ctrlProp7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 firstSheet="8" activeTab="8"/>
  </bookViews>
  <sheets>
    <sheet name="Data Center" sheetId="5" state="hidden" r:id="rId1"/>
    <sheet name="Agencies" sheetId="2" state="hidden" r:id="rId2"/>
    <sheet name="Database" sheetId="3" state="hidden" r:id="rId3"/>
    <sheet name="Knowledge Center" sheetId="9" state="hidden" r:id="rId4"/>
    <sheet name="Training Center" sheetId="10" state="hidden" r:id="rId5"/>
    <sheet name="Institution" sheetId="1" state="hidden" r:id="rId6"/>
    <sheet name="Score" sheetId="8" state="hidden" r:id="rId7"/>
    <sheet name="Combos" sheetId="4" state="hidden" r:id="rId8"/>
    <sheet name="Institutional" sheetId="14" r:id="rId9"/>
    <sheet name="Water Data Center" sheetId="12" r:id="rId10"/>
    <sheet name="Data Details" sheetId="13" r:id="rId11"/>
  </sheets>
  <definedNames>
    <definedName name="A_1" localSheetId="0">'Data Center'!#REF!</definedName>
    <definedName name="A_1" localSheetId="3">'Knowledge Center'!$F$10</definedName>
    <definedName name="A_1" localSheetId="4">'Training Center'!#REF!</definedName>
    <definedName name="A_1">Institution!$F$5</definedName>
    <definedName name="A_2" localSheetId="0">'Data Center'!#REF!</definedName>
    <definedName name="A_2" localSheetId="3">'Knowledge Center'!$F$11</definedName>
    <definedName name="A_2" localSheetId="4">'Training Center'!#REF!</definedName>
    <definedName name="A_2">Institution!$F$6</definedName>
    <definedName name="A_3" localSheetId="0">'Data Center'!#REF!</definedName>
    <definedName name="A_3" localSheetId="3">'Knowledge Center'!$F$12</definedName>
    <definedName name="A_3" localSheetId="4">'Training Center'!#REF!</definedName>
    <definedName name="A_3">Institution!$F$7</definedName>
    <definedName name="_xlnm.Print_Area" localSheetId="0">'Data Center'!$C$4:$H$66</definedName>
    <definedName name="Q_C" localSheetId="0">'Data Center'!$F$37:$F$43</definedName>
    <definedName name="Q_C" localSheetId="3">'Knowledge Center'!$F$24:$F$28</definedName>
    <definedName name="Q_C" localSheetId="4">'Training Center'!$F$5:$F$9</definedName>
    <definedName name="Q_C">Institution!$F$21:$F$25</definedName>
  </definedNames>
  <calcPr calcId="125725"/>
</workbook>
</file>

<file path=xl/calcChain.xml><?xml version="1.0" encoding="utf-8"?>
<calcChain xmlns="http://schemas.openxmlformats.org/spreadsheetml/2006/main">
  <c r="J64" i="14"/>
  <c r="J43"/>
  <c r="J28"/>
  <c r="J20"/>
  <c r="J12"/>
  <c r="J7"/>
  <c r="J8"/>
  <c r="J6"/>
  <c r="J30" i="12"/>
  <c r="J16"/>
  <c r="J39" i="14" l="1"/>
  <c r="J57"/>
  <c r="J58"/>
  <c r="J59"/>
  <c r="J60"/>
  <c r="J56"/>
  <c r="G64"/>
  <c r="F69"/>
  <c r="F70"/>
  <c r="F71"/>
  <c r="F72"/>
  <c r="F68"/>
  <c r="G67" s="1"/>
  <c r="J67" s="1"/>
  <c r="F38"/>
  <c r="E38"/>
  <c r="F49"/>
  <c r="E49"/>
  <c r="J24"/>
  <c r="J23"/>
  <c r="F19"/>
  <c r="E19"/>
  <c r="I76"/>
  <c r="J13" i="12"/>
  <c r="G43" i="14" l="1"/>
  <c r="G28"/>
  <c r="G12"/>
  <c r="J76" s="1"/>
  <c r="D3" s="1"/>
  <c r="G20"/>
  <c r="J40" i="12"/>
  <c r="I44"/>
  <c r="J41"/>
  <c r="J39"/>
  <c r="J38"/>
  <c r="J37"/>
  <c r="J29"/>
  <c r="G33"/>
  <c r="J33" s="1"/>
  <c r="G30"/>
  <c r="F23"/>
  <c r="E23"/>
  <c r="J11"/>
  <c r="J12"/>
  <c r="J10"/>
  <c r="G8"/>
  <c r="J8" s="1"/>
  <c r="F30" i="13"/>
  <c r="E30"/>
  <c r="F23"/>
  <c r="G7" i="12" s="1"/>
  <c r="J7" s="1"/>
  <c r="E23" i="13"/>
  <c r="F16"/>
  <c r="G6" i="12" s="1"/>
  <c r="J6" s="1"/>
  <c r="E16" i="13"/>
  <c r="F9"/>
  <c r="E9"/>
  <c r="G16" i="12" l="1"/>
  <c r="J44" s="1"/>
  <c r="D3" s="1"/>
  <c r="F156" i="8"/>
  <c r="G122"/>
  <c r="G156" s="1"/>
  <c r="D122"/>
  <c r="F115"/>
  <c r="G115"/>
  <c r="F75"/>
  <c r="F36"/>
  <c r="G75"/>
  <c r="G28" l="1"/>
  <c r="G27"/>
  <c r="D28"/>
  <c r="D27"/>
  <c r="G11"/>
  <c r="G53" i="5"/>
  <c r="F53"/>
  <c r="D18" i="8"/>
  <c r="G18" s="1"/>
  <c r="D17"/>
  <c r="G17" s="1"/>
  <c r="D16"/>
  <c r="G15"/>
  <c r="D15"/>
  <c r="G14"/>
  <c r="D14"/>
  <c r="D12"/>
  <c r="G12" s="1"/>
  <c r="D11"/>
  <c r="G34" i="5"/>
  <c r="F34"/>
  <c r="G27"/>
  <c r="D7" i="8" s="1"/>
  <c r="G7" s="1"/>
  <c r="F27" i="5"/>
  <c r="G20"/>
  <c r="F20"/>
  <c r="G13"/>
  <c r="F13"/>
  <c r="D22" i="8" l="1"/>
  <c r="G22" s="1"/>
  <c r="D13"/>
  <c r="G13" s="1"/>
  <c r="D8"/>
  <c r="G8" s="1"/>
  <c r="D6"/>
  <c r="G6" s="1"/>
  <c r="AQ2" i="3"/>
  <c r="AQ66"/>
  <c r="AQ67"/>
  <c r="AQ68"/>
  <c r="AQ69"/>
  <c r="AQ65"/>
  <c r="AQ61"/>
  <c r="AQ62"/>
  <c r="AQ63"/>
  <c r="AQ64"/>
  <c r="AQ60"/>
  <c r="AQ56"/>
  <c r="AQ57"/>
  <c r="AQ58"/>
  <c r="AQ59"/>
  <c r="AQ55"/>
  <c r="AQ51"/>
  <c r="AQ52"/>
  <c r="AQ53"/>
  <c r="AQ54"/>
  <c r="AQ50"/>
  <c r="AQ46"/>
  <c r="AQ47"/>
  <c r="AQ48"/>
  <c r="AQ49"/>
  <c r="AQ45"/>
  <c r="AQ41"/>
  <c r="AQ42"/>
  <c r="AQ43"/>
  <c r="AQ44"/>
  <c r="AQ40"/>
  <c r="AQ34"/>
  <c r="AQ35"/>
  <c r="AQ36"/>
  <c r="AQ37"/>
  <c r="AQ38"/>
  <c r="AQ39"/>
  <c r="AQ33"/>
  <c r="AQ32"/>
  <c r="AQ31"/>
  <c r="AQ30"/>
  <c r="AQ29"/>
  <c r="AQ24"/>
  <c r="AQ25"/>
  <c r="AQ26"/>
  <c r="AQ27"/>
  <c r="AQ28"/>
  <c r="AQ23"/>
  <c r="AQ18"/>
  <c r="AQ19"/>
  <c r="AQ20"/>
  <c r="AQ21"/>
  <c r="AQ22"/>
  <c r="AQ17"/>
  <c r="AQ15"/>
  <c r="AQ16"/>
  <c r="AQ14"/>
  <c r="AQ13"/>
  <c r="AQ12"/>
  <c r="AQ11"/>
  <c r="AQ10"/>
  <c r="AQ8"/>
  <c r="AQ9"/>
  <c r="AQ7"/>
  <c r="AQ6"/>
  <c r="AQ5"/>
  <c r="AQ4"/>
  <c r="G36" i="8" l="1"/>
</calcChain>
</file>

<file path=xl/sharedStrings.xml><?xml version="1.0" encoding="utf-8"?>
<sst xmlns="http://schemas.openxmlformats.org/spreadsheetml/2006/main" count="788" uniqueCount="358">
  <si>
    <t>Institutional Benchmarking</t>
  </si>
  <si>
    <t>Self Assessment Form</t>
  </si>
  <si>
    <t>Institutional Setup</t>
  </si>
  <si>
    <t>A</t>
  </si>
  <si>
    <t>B</t>
  </si>
  <si>
    <t>Policy</t>
  </si>
  <si>
    <t>Do you have State Data Sharing Policy?</t>
  </si>
  <si>
    <t>C</t>
  </si>
  <si>
    <t>D</t>
  </si>
  <si>
    <t>Institutional Capacity</t>
  </si>
  <si>
    <t>Current</t>
  </si>
  <si>
    <t>Project End Target</t>
  </si>
  <si>
    <t>E</t>
  </si>
  <si>
    <t>Induction Training</t>
  </si>
  <si>
    <t>Do you have system for training at Induction?</t>
  </si>
  <si>
    <t>Hydro-meteorological Monitoring</t>
  </si>
  <si>
    <t>Surface Water / Hydrologic Modelling</t>
  </si>
  <si>
    <t>GIS application</t>
  </si>
  <si>
    <t>Ground Water Modelling</t>
  </si>
  <si>
    <t>Geo-physical Mapping</t>
  </si>
  <si>
    <t>Duration of Induction Training (Months)</t>
  </si>
  <si>
    <t>3a</t>
  </si>
  <si>
    <t>3b</t>
  </si>
  <si>
    <t>3c</t>
  </si>
  <si>
    <t>3d</t>
  </si>
  <si>
    <t>3e</t>
  </si>
  <si>
    <t>3f</t>
  </si>
  <si>
    <t>3g</t>
  </si>
  <si>
    <t>F</t>
  </si>
  <si>
    <t>Hydrological data (Water Level, Discharge etc)</t>
  </si>
  <si>
    <t>Rainfall Data</t>
  </si>
  <si>
    <t>Weather Parameters (temperature, humidity etc)</t>
  </si>
  <si>
    <t>Water Quality data</t>
  </si>
  <si>
    <t>Groundwater Levels</t>
  </si>
  <si>
    <t>No of Stations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</si>
  <si>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</si>
  <si>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</si>
  <si>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</si>
  <si>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</si>
  <si>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</si>
  <si>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</si>
  <si>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</si>
  <si>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</si>
  <si>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</si>
  <si>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</si>
  <si>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No of Station Years</t>
  </si>
  <si>
    <t>Select Agency</t>
  </si>
  <si>
    <t>Andhra Pradesh Surface Water</t>
  </si>
  <si>
    <t>Andhra Pradesh Ground Water</t>
  </si>
  <si>
    <t>Telangana Surface Water</t>
  </si>
  <si>
    <t>Telangana Ground Water</t>
  </si>
  <si>
    <t>Tamilnadu</t>
  </si>
  <si>
    <t>Kerala Surface Water</t>
  </si>
  <si>
    <t>Kerala Ground Water</t>
  </si>
  <si>
    <t>Karnataka</t>
  </si>
  <si>
    <t>Himachal Pradesh</t>
  </si>
  <si>
    <t>Punjab</t>
  </si>
  <si>
    <t>Haryana</t>
  </si>
  <si>
    <t>Delhi</t>
  </si>
  <si>
    <t>Uttar Pradesh Surface Water</t>
  </si>
  <si>
    <t>Bihar Surface Water</t>
  </si>
  <si>
    <t>Rajasthan</t>
  </si>
  <si>
    <t>Madhya Pradesh</t>
  </si>
  <si>
    <t>Manipur</t>
  </si>
  <si>
    <t>Mizoram</t>
  </si>
  <si>
    <t>Meghalaya</t>
  </si>
  <si>
    <t>Tripura</t>
  </si>
  <si>
    <t>Assam</t>
  </si>
  <si>
    <t>Sikkim</t>
  </si>
  <si>
    <t>Nagaland</t>
  </si>
  <si>
    <t>Jharkhand</t>
  </si>
  <si>
    <t>Uttrakhand</t>
  </si>
  <si>
    <t>Goa</t>
  </si>
  <si>
    <t>Gujarat Surface Water</t>
  </si>
  <si>
    <t>Chhatisgarh Surface Water</t>
  </si>
  <si>
    <t>West Bengal Surface Water</t>
  </si>
  <si>
    <t>Odisha Surface Water</t>
  </si>
  <si>
    <t>Maharashtra Surface Water</t>
  </si>
  <si>
    <t>Uttar Pradesh Ground Water</t>
  </si>
  <si>
    <t>Bihar Ground Water</t>
  </si>
  <si>
    <t>Gujarat Ground Water</t>
  </si>
  <si>
    <t>Chhatisgarh Ground Water</t>
  </si>
  <si>
    <t>West Bengal Ground Water</t>
  </si>
  <si>
    <t>Odisha Ground Water</t>
  </si>
  <si>
    <t>Maharashtra Ground Water</t>
  </si>
  <si>
    <t>Yes</t>
  </si>
  <si>
    <t>No</t>
  </si>
  <si>
    <t>1a.1</t>
  </si>
  <si>
    <t>1b.1</t>
  </si>
  <si>
    <t>1c.1</t>
  </si>
  <si>
    <t>1d.1</t>
  </si>
  <si>
    <t>1e.1</t>
  </si>
  <si>
    <t>2a.1</t>
  </si>
  <si>
    <t>2b.1</t>
  </si>
  <si>
    <t>2c.1</t>
  </si>
  <si>
    <t>2d.1</t>
  </si>
  <si>
    <t>2e.1</t>
  </si>
  <si>
    <t>3a.1</t>
  </si>
  <si>
    <t>3b.1</t>
  </si>
  <si>
    <t>3c.1</t>
  </si>
  <si>
    <t>3d.1</t>
  </si>
  <si>
    <t>3e.1</t>
  </si>
  <si>
    <t>Current Agency Value</t>
  </si>
  <si>
    <t>Agency SN</t>
  </si>
  <si>
    <t>Partial</t>
  </si>
  <si>
    <t>NA</t>
  </si>
  <si>
    <t>Does your system allow Download of Historical Data?</t>
  </si>
  <si>
    <t>Trained Manpower</t>
  </si>
  <si>
    <t>Infrastructure</t>
  </si>
  <si>
    <t>Services</t>
  </si>
  <si>
    <t>Data Centre Benchmarking</t>
  </si>
  <si>
    <t>Data Digitization and Storage</t>
  </si>
  <si>
    <t>Do you have flood forecasting system?</t>
  </si>
  <si>
    <t>Is the forecasting based on Modelling?</t>
  </si>
  <si>
    <t>Do you use Climate forecast for Flood forecasting?</t>
  </si>
  <si>
    <t>Do you use diseeminiation tools like sms email for flood warning?</t>
  </si>
  <si>
    <t>Do you use Mobile app for Data dissemination?</t>
  </si>
  <si>
    <t>S No</t>
  </si>
  <si>
    <t>Indicator</t>
  </si>
  <si>
    <t>Maximum Marks</t>
  </si>
  <si>
    <t>Marking cirteria</t>
  </si>
  <si>
    <t>Full marks for yes, zero for no</t>
  </si>
  <si>
    <t>Are you integrated with eSWIS?</t>
  </si>
  <si>
    <t>Inhouse Training</t>
  </si>
  <si>
    <t>Do you provide river basin assessment for your basins?</t>
  </si>
  <si>
    <t>Do you publish periodic groundwater assessment?</t>
  </si>
  <si>
    <t>Do you have Dedicated Hydrology Division?</t>
  </si>
  <si>
    <t>Are you part of India WRIS or have local WRIS chapter?</t>
  </si>
  <si>
    <t>Number of officials practicing Surface Water Modelling</t>
  </si>
  <si>
    <t>Number of officials practicing of Groundwater Modelling</t>
  </si>
  <si>
    <t>Number of staff practicing Hydro-meteorological monitoring</t>
  </si>
  <si>
    <t>Number of staff conversant with Real Time Equipment</t>
  </si>
  <si>
    <t>Number of officials using GIS applications</t>
  </si>
  <si>
    <t>Number of officials using Excel for Data digitization / management</t>
  </si>
  <si>
    <t>Are you providing flood warning to Distt /disaster Authorities etc?</t>
  </si>
  <si>
    <t>Percent of station years digitized</t>
  </si>
  <si>
    <t>Percent of stations years  available in Centralized database</t>
  </si>
  <si>
    <t>Do you have web-based State WRIS or equivalent</t>
  </si>
  <si>
    <t>Time taken to share the data with the public</t>
  </si>
  <si>
    <t>Percent of stations with real time data acquisition system</t>
  </si>
  <si>
    <t>Percent of state WRIS shared with IndiaWRIS</t>
  </si>
  <si>
    <t>Real time</t>
  </si>
  <si>
    <t>75-90</t>
  </si>
  <si>
    <t>90-100</t>
  </si>
  <si>
    <t>50-75</t>
  </si>
  <si>
    <t>25-50</t>
  </si>
  <si>
    <t>&lt;25</t>
  </si>
  <si>
    <t>Number of staff required will be determined based on the River sub-basin size</t>
  </si>
  <si>
    <t>Video Facility</t>
  </si>
  <si>
    <t>Number of services statewide</t>
  </si>
  <si>
    <t>B Data Dissemination and integration</t>
  </si>
  <si>
    <t>Percent of staff trained to run Hydromet center</t>
  </si>
  <si>
    <t>Number of agencies with whom regualar exhange of data is in place</t>
  </si>
  <si>
    <t>Server with back,cloud</t>
  </si>
  <si>
    <t>Percnet of data integrated with eSWIS/CGWB database</t>
  </si>
  <si>
    <t>5days</t>
  </si>
  <si>
    <t>1 month</t>
  </si>
  <si>
    <t>&gt;1 month</t>
  </si>
  <si>
    <t>Current Value</t>
  </si>
  <si>
    <t>Number of Stations where Historical Data is available</t>
  </si>
  <si>
    <t>Total</t>
  </si>
  <si>
    <t>Number of Stations where data is available in digital format</t>
  </si>
  <si>
    <t>Number of stations where data is  available in Centralized database</t>
  </si>
  <si>
    <t>Number of stations with real time data acquisition system</t>
  </si>
  <si>
    <t>Minimum required</t>
  </si>
  <si>
    <t>Marks Obtained</t>
  </si>
  <si>
    <t>A Data Digitization and storage (25 Marks)</t>
  </si>
  <si>
    <t>B Data Dissemination and integration (25 Marks)</t>
  </si>
  <si>
    <t>Number of Layers on State WRIS</t>
  </si>
  <si>
    <t>Number of Layers on State WRIS shared with India WRIS</t>
  </si>
  <si>
    <t>C Trained Staff (25 Marks)</t>
  </si>
  <si>
    <t>D Infrastructure (25 marks)</t>
  </si>
  <si>
    <t>Number of stations integrated with eSWIS/CGWB database</t>
  </si>
  <si>
    <t>&gt;10</t>
  </si>
  <si>
    <t>&lt;5</t>
  </si>
  <si>
    <t>5 to 10</t>
  </si>
  <si>
    <t>&gt;=5</t>
  </si>
  <si>
    <t>Minimum Required</t>
  </si>
  <si>
    <t>Remarks</t>
  </si>
  <si>
    <t>&lt;1</t>
  </si>
  <si>
    <t>Dedicated center operational with staff in the field</t>
  </si>
  <si>
    <t>Division with core staff</t>
  </si>
  <si>
    <t>B Staff in place</t>
  </si>
  <si>
    <t>A Institution system in place for Water resources management (25 Marks)</t>
  </si>
  <si>
    <t>D services (25)</t>
  </si>
  <si>
    <t>&gt;5</t>
  </si>
  <si>
    <t>&lt;3</t>
  </si>
  <si>
    <t>&lt;4</t>
  </si>
  <si>
    <t>&lt;2</t>
  </si>
  <si>
    <t>Percent of staff not transferred during last three years</t>
  </si>
  <si>
    <t>Percent of required staff trained in WRM applications and modelling (at least two per sub-basin)</t>
  </si>
  <si>
    <t>Set target for required staff</t>
  </si>
  <si>
    <t>Number of knowledge products services introduced for the states/major systems</t>
  </si>
  <si>
    <t>Number of tools/products contributed to IndiaWRIS</t>
  </si>
  <si>
    <t>State may share their tool for other's use</t>
  </si>
  <si>
    <t>Percent of required staff assigned to above centers</t>
  </si>
  <si>
    <t>Determine requirement with the size of state</t>
  </si>
  <si>
    <t>State's own investment for project related activities</t>
  </si>
  <si>
    <t>Collaborating with regional institute</t>
  </si>
  <si>
    <t>C Training setup (25 Marks)</t>
  </si>
  <si>
    <t>Number of training programs introduced</t>
  </si>
  <si>
    <t>Number of web based courses introduced</t>
  </si>
  <si>
    <t>Institution in place</t>
  </si>
  <si>
    <t>Own</t>
  </si>
  <si>
    <t>Arranged with regional center</t>
  </si>
  <si>
    <t>Any other</t>
  </si>
  <si>
    <t>Insituion for core activities including flood, design and river basin are in place</t>
  </si>
  <si>
    <t>Number of insitution that apply and then determine percent</t>
  </si>
  <si>
    <t xml:space="preserve"> Dedicated division for Water resources Monitoring </t>
  </si>
  <si>
    <t xml:space="preserve">Do you have Knowledge Center? (Flood Forecasting, River Basin planning etc) </t>
  </si>
  <si>
    <t>State's own annual investment for project related activities ( Rs Crore)</t>
  </si>
  <si>
    <t>Baseline for own investment</t>
  </si>
  <si>
    <t>Score for Data Center</t>
  </si>
  <si>
    <t>Score for Knowledge Center</t>
  </si>
  <si>
    <t>Total Score</t>
  </si>
  <si>
    <t>Score for Training Center</t>
  </si>
  <si>
    <t>Score for Institution</t>
  </si>
  <si>
    <t>Groundwater Information center</t>
  </si>
  <si>
    <t>Basin Planning and management Division</t>
  </si>
  <si>
    <t>Knowledge Center Benchmarking</t>
  </si>
  <si>
    <t>Services &amp; Applications</t>
  </si>
  <si>
    <t>Number of officials practicing Inflow forecasting</t>
  </si>
  <si>
    <t>No of above staff not transferred during last three years</t>
  </si>
  <si>
    <t>Manpower</t>
  </si>
  <si>
    <t>Do you provide Reservoir Storage report on regular basis?</t>
  </si>
  <si>
    <t>Total number of sub-basins</t>
  </si>
  <si>
    <t>Number of Courses Conducted annually</t>
  </si>
  <si>
    <t>No of courses available online for web learning</t>
  </si>
  <si>
    <t>Training Infrastructure</t>
  </si>
  <si>
    <t>Audio Visual equipment</t>
  </si>
  <si>
    <t>Number of Computers in training center for handon training of trainees</t>
  </si>
  <si>
    <t>Internet connection</t>
  </si>
  <si>
    <t>Training Center Benchmarking</t>
  </si>
  <si>
    <t>Inflow forecasting Center</t>
  </si>
  <si>
    <t>For how many sub basins the River Basin Assessment system is setup?</t>
  </si>
  <si>
    <t>Do you have training arrangement in water resources application?</t>
  </si>
  <si>
    <t>Video Conferencing System?</t>
  </si>
  <si>
    <t>Course Content</t>
  </si>
  <si>
    <t>Any other?</t>
  </si>
  <si>
    <t>Irrigation Planning and management</t>
  </si>
  <si>
    <t>Total number of courses</t>
  </si>
  <si>
    <t>Minimum number of courses required</t>
  </si>
  <si>
    <t>Do you have access to Advanced Training Center?</t>
  </si>
  <si>
    <t>Own?</t>
  </si>
  <si>
    <t>MoU for regular with some insti</t>
  </si>
  <si>
    <t>contract with company for training</t>
  </si>
  <si>
    <t>Policy permit for public sharing?</t>
  </si>
  <si>
    <t>policy allow sharing for free?</t>
  </si>
  <si>
    <t>Discharge and level</t>
  </si>
  <si>
    <t>No of sub basins covered by:</t>
  </si>
  <si>
    <t>Do you conduct demand and estimation survey?</t>
  </si>
  <si>
    <t>For irrigation, industrial et</t>
  </si>
  <si>
    <t>Village wise water availability</t>
  </si>
  <si>
    <t>Intensity duration frequency curve</t>
  </si>
  <si>
    <t>Water Data Center Benchmarking</t>
  </si>
  <si>
    <t>Total No of Layers on State WRIS</t>
  </si>
  <si>
    <t>Layers Shared with India WRIS</t>
  </si>
  <si>
    <t>A. Infrastructure and Data (20)</t>
  </si>
  <si>
    <t>B. Process (30)</t>
  </si>
  <si>
    <t>C. Outcomes (50)</t>
  </si>
  <si>
    <t>a</t>
  </si>
  <si>
    <t>b</t>
  </si>
  <si>
    <t>c</t>
  </si>
  <si>
    <t>d</t>
  </si>
  <si>
    <t>Grand Total</t>
  </si>
  <si>
    <t>Ratio of Staff trained Vs minimum required, multiplied by full marks</t>
  </si>
  <si>
    <t>Percentage multipled by fullmarks</t>
  </si>
  <si>
    <t>e</t>
  </si>
  <si>
    <t>Ease of Access (25)</t>
  </si>
  <si>
    <t>Data Sharing  (25)</t>
  </si>
  <si>
    <t>Trained Staff (30)</t>
  </si>
  <si>
    <t>Data Digitization and Storage (Refer to Data Details sheet) (10)</t>
  </si>
  <si>
    <t>Physical Facilities (10)</t>
  </si>
  <si>
    <t>Description</t>
  </si>
  <si>
    <t>Number of stations integrated with national database</t>
  </si>
  <si>
    <t>Divisions</t>
  </si>
  <si>
    <t>Do you have access to Modern Training facilities?</t>
  </si>
  <si>
    <t>Staff in Place</t>
  </si>
  <si>
    <t>Number of Officials assigned to Hydro-meteorological monitoring</t>
  </si>
  <si>
    <t>Do you have cell for Water Resources Modelling</t>
  </si>
  <si>
    <t>Percent of required staff in place</t>
  </si>
  <si>
    <t>Number of officials practicing Groundwater Modelling</t>
  </si>
  <si>
    <t>Percentage of staff "devoted" to project</t>
  </si>
  <si>
    <t>Training Courses</t>
  </si>
  <si>
    <t>Staff Trained</t>
  </si>
  <si>
    <t>Climate Forecast</t>
  </si>
  <si>
    <t>IWRM and planning</t>
  </si>
  <si>
    <t>Database management</t>
  </si>
  <si>
    <t>[tentative list, can be added / deleted]</t>
  </si>
  <si>
    <t>Irrigation planning</t>
  </si>
  <si>
    <t>Hydrologial and hydraulic modelling</t>
  </si>
  <si>
    <t>Geo-physical mapping</t>
  </si>
  <si>
    <t>Groundwater modelling</t>
  </si>
  <si>
    <t>Surface water management and modelling</t>
  </si>
  <si>
    <t>Groundwater management and modelling</t>
  </si>
  <si>
    <t>Number of Courses</t>
  </si>
  <si>
    <t>Number of People</t>
  </si>
  <si>
    <t>Percentage of staff trained</t>
  </si>
  <si>
    <t>Target</t>
  </si>
  <si>
    <t>Number of officials practicing inflow forecasting</t>
  </si>
  <si>
    <t>Hydro-meteorological monitoring</t>
  </si>
  <si>
    <t>Inflow / Flood forecasting system</t>
  </si>
  <si>
    <t>River Basin Assessment system</t>
  </si>
  <si>
    <t>Number of sub-basins where river basin assessment system is setup</t>
  </si>
  <si>
    <t>Total number of sub-basins in the state</t>
  </si>
  <si>
    <t>Services (25)</t>
  </si>
  <si>
    <t>Products (25)</t>
  </si>
  <si>
    <t>Do you publish River Basin Atlas for your basins?</t>
  </si>
  <si>
    <t>B. Training (25)</t>
  </si>
  <si>
    <t>A. Institutional Setup (25)</t>
  </si>
  <si>
    <t>To be decided</t>
  </si>
  <si>
    <t>Either inhouse or regular collaboration with training institute / academic institutes etc</t>
  </si>
  <si>
    <t>For the purpose of sustainability of the project after 8 years</t>
  </si>
  <si>
    <t>Minimum required would be based on size of state / number of sub basins in state</t>
  </si>
  <si>
    <t>To make sure contiuity of the system, staff should stay with project for atleast three years</t>
  </si>
  <si>
    <t>Do you have web learning system / online training modules?</t>
  </si>
  <si>
    <t>Do you have required servers available with the agency?</t>
  </si>
  <si>
    <t>Do you have video conferencing facility with multi-users?</t>
  </si>
  <si>
    <t>Do you have regular backup system for your data?</t>
  </si>
  <si>
    <t>Do you use cloud server for data management?</t>
  </si>
  <si>
    <t>Any Products Upscaled for National system?</t>
  </si>
  <si>
    <t>Any products Developed for specific purpose?</t>
  </si>
  <si>
    <t>Marks obrained = Percentage multiplied with maximum marks</t>
  </si>
  <si>
    <t>The target is decided based on size of state and number of sub-basins in state</t>
  </si>
  <si>
    <t>Availability of / accessibility to online training modules / web learning courses</t>
  </si>
  <si>
    <t>Ratio of training courses Vs Target, multiplied by full marks</t>
  </si>
  <si>
    <t>Storage report at required time interval say monthly or weekly</t>
  </si>
  <si>
    <t>Groundwater availability report at required time interval say monthly</t>
  </si>
  <si>
    <t>Online or Print Atlas, updated at required interval say five years</t>
  </si>
  <si>
    <t>If any product is developed for state but upgraded to national scale</t>
  </si>
  <si>
    <t>Regular river basin assessment including water balance updated atleast after 2 years</t>
  </si>
  <si>
    <t>Ratio of number of sub basins where system is developed vs total sub basins, multiplied by full marks</t>
  </si>
  <si>
    <t>Functional forecasting system during flood season</t>
  </si>
  <si>
    <t>Based on Hydraulic / Hydrologic modelling or travel time from gauge to gauge correlation</t>
  </si>
  <si>
    <t>Use of Quantitaive Precipitation forecast along with hydrological modelling</t>
  </si>
  <si>
    <t>Do you use dissemination tools like sms email for flood warning?</t>
  </si>
  <si>
    <t>Automatic system for dissemination of flood information / inundation area</t>
  </si>
  <si>
    <t>Automatic connectivity of information dissemination with response authorities</t>
  </si>
  <si>
    <t xml:space="preserve">Percentage of staff (regular or contractual) in place w.r.t. minimum required </t>
  </si>
  <si>
    <t>Scoring Criteria</t>
  </si>
  <si>
    <t>The percentage is calculated based on data provided in "data Detail" sheet</t>
  </si>
  <si>
    <t>Checks self sufficiency of the agency w.r.t. server infrastructure</t>
  </si>
  <si>
    <t>A system to communicate within agency or with other agencies</t>
  </si>
  <si>
    <t>Regular Backup system to safeguard against threats and mishaps</t>
  </si>
  <si>
    <t>Cloud based server for ease in hosting and management of data</t>
  </si>
  <si>
    <t>The minimum required would be based on size of the state</t>
  </si>
  <si>
    <t>Independent state WRIS system or developed by NRSA as state chapter</t>
  </si>
  <si>
    <t>Based on total layers in State WRIS and part shared with National WRIS</t>
  </si>
  <si>
    <t>Storage and integration of Surface / Groundwater data in standard format</t>
  </si>
  <si>
    <t>Depends on time taken to share data with public</t>
  </si>
  <si>
    <t>Download of old data available in website</t>
  </si>
  <si>
    <t>Mobile apps for sharing data with public</t>
  </si>
  <si>
    <t>Total number of data based services offered by state</t>
  </si>
  <si>
    <t>Regular exchange of data with other agencies like agricultural, drinking water etc</t>
  </si>
  <si>
    <t>One mark per exchange, maximum five</t>
  </si>
  <si>
    <t>Flood center, knowledge center or design centers will qualify</t>
  </si>
  <si>
    <t>Hydrology division / monitoring cell etc</t>
  </si>
  <si>
    <t>Specific prodults (atleast 2)like Irrigation schedule, crop water requirement etc.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</si>
</sst>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4" borderId="4" xfId="0" applyFill="1" applyBorder="1"/>
    <xf numFmtId="0" fontId="0" fillId="4" borderId="6" xfId="0" applyFill="1" applyBorder="1"/>
    <xf numFmtId="0" fontId="0" fillId="4" borderId="0" xfId="0" applyFill="1" applyBorder="1"/>
    <xf numFmtId="0" fontId="4" fillId="4" borderId="1" xfId="0" applyFont="1" applyFill="1" applyBorder="1"/>
    <xf numFmtId="0" fontId="4" fillId="4" borderId="4" xfId="0" applyFont="1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8" xfId="0" applyFill="1" applyBorder="1"/>
    <xf numFmtId="0" fontId="4" fillId="4" borderId="2" xfId="0" applyFont="1" applyFill="1" applyBorder="1"/>
    <xf numFmtId="0" fontId="0" fillId="4" borderId="2" xfId="0" applyFill="1" applyBorder="1"/>
    <xf numFmtId="0" fontId="4" fillId="4" borderId="2" xfId="0" applyFont="1" applyFill="1" applyBorder="1" applyAlignment="1">
      <alignment wrapText="1"/>
    </xf>
    <xf numFmtId="0" fontId="0" fillId="4" borderId="3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>
      <alignment horizontal="center" wrapText="1"/>
    </xf>
    <xf numFmtId="0" fontId="0" fillId="4" borderId="9" xfId="0" applyFill="1" applyBorder="1" applyAlignment="1">
      <alignment horizontal="right" indent="6"/>
    </xf>
    <xf numFmtId="0" fontId="0" fillId="4" borderId="9" xfId="0" applyFill="1" applyBorder="1" applyAlignment="1">
      <alignment horizontal="left" indent="6"/>
    </xf>
    <xf numFmtId="0" fontId="0" fillId="4" borderId="9" xfId="0" applyFill="1" applyBorder="1" applyAlignment="1">
      <alignment horizontal="left"/>
    </xf>
    <xf numFmtId="0" fontId="0" fillId="5" borderId="9" xfId="0" applyFill="1" applyBorder="1"/>
    <xf numFmtId="0" fontId="0" fillId="5" borderId="11" xfId="0" applyFill="1" applyBorder="1"/>
    <xf numFmtId="0" fontId="0" fillId="0" borderId="0" xfId="0" applyAlignment="1">
      <alignment textRotation="90"/>
    </xf>
    <xf numFmtId="0" fontId="5" fillId="0" borderId="0" xfId="0" applyFont="1" applyAlignment="1">
      <alignment textRotation="90"/>
    </xf>
    <xf numFmtId="0" fontId="0" fillId="4" borderId="9" xfId="0" applyFill="1" applyBorder="1" applyAlignment="1">
      <alignment horizontal="left" indent="3"/>
    </xf>
    <xf numFmtId="0" fontId="0" fillId="4" borderId="9" xfId="0" applyFont="1" applyFill="1" applyBorder="1" applyAlignment="1">
      <alignment horizontal="left" indent="3"/>
    </xf>
    <xf numFmtId="0" fontId="0" fillId="4" borderId="9" xfId="0" applyFill="1" applyBorder="1" applyAlignment="1">
      <alignment horizontal="right" indent="1"/>
    </xf>
    <xf numFmtId="0" fontId="0" fillId="4" borderId="0" xfId="0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9" xfId="0" applyBorder="1"/>
    <xf numFmtId="0" fontId="0" fillId="5" borderId="18" xfId="0" applyFill="1" applyBorder="1"/>
    <xf numFmtId="0" fontId="0" fillId="0" borderId="0" xfId="0" applyFill="1" applyBorder="1" applyAlignment="1">
      <alignment horizontal="right" wrapText="1"/>
    </xf>
    <xf numFmtId="0" fontId="0" fillId="0" borderId="0" xfId="0" applyFill="1" applyBorder="1"/>
    <xf numFmtId="0" fontId="0" fillId="6" borderId="9" xfId="0" applyFill="1" applyBorder="1"/>
    <xf numFmtId="0" fontId="0" fillId="0" borderId="5" xfId="0" applyFill="1" applyBorder="1"/>
    <xf numFmtId="0" fontId="0" fillId="0" borderId="9" xfId="0" applyBorder="1" applyAlignment="1">
      <alignment horizontal="center"/>
    </xf>
    <xf numFmtId="0" fontId="0" fillId="4" borderId="9" xfId="0" applyFill="1" applyBorder="1" applyAlignment="1">
      <alignment horizontal="left" indent="5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right" indent="4"/>
    </xf>
    <xf numFmtId="0" fontId="0" fillId="4" borderId="9" xfId="0" applyFill="1" applyBorder="1" applyAlignment="1">
      <alignment horizontal="right" wrapText="1" indent="4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ill="1" applyBorder="1"/>
    <xf numFmtId="0" fontId="5" fillId="5" borderId="9" xfId="0" applyFont="1" applyFill="1" applyBorder="1"/>
    <xf numFmtId="0" fontId="5" fillId="0" borderId="9" xfId="0" applyFont="1" applyBorder="1" applyAlignment="1">
      <alignment horizontal="right" indent="4"/>
    </xf>
    <xf numFmtId="0" fontId="0" fillId="7" borderId="9" xfId="0" applyFill="1" applyBorder="1"/>
    <xf numFmtId="0" fontId="0" fillId="7" borderId="9" xfId="0" applyFill="1" applyBorder="1" applyAlignment="1">
      <alignment wrapText="1"/>
    </xf>
    <xf numFmtId="1" fontId="0" fillId="9" borderId="9" xfId="0" applyNumberFormat="1" applyFill="1" applyBorder="1"/>
    <xf numFmtId="1" fontId="0" fillId="9" borderId="9" xfId="0" applyNumberFormat="1" applyFill="1" applyBorder="1" applyAlignment="1">
      <alignment wrapText="1"/>
    </xf>
    <xf numFmtId="0" fontId="0" fillId="9" borderId="9" xfId="0" applyFill="1" applyBorder="1"/>
    <xf numFmtId="0" fontId="6" fillId="0" borderId="0" xfId="0" applyFont="1" applyAlignment="1">
      <alignment vertical="center"/>
    </xf>
    <xf numFmtId="0" fontId="0" fillId="0" borderId="20" xfId="0" applyBorder="1"/>
    <xf numFmtId="0" fontId="0" fillId="0" borderId="12" xfId="0" applyBorder="1"/>
    <xf numFmtId="0" fontId="0" fillId="4" borderId="22" xfId="0" applyFill="1" applyBorder="1" applyAlignment="1">
      <alignment horizontal="left" indent="3"/>
    </xf>
    <xf numFmtId="0" fontId="0" fillId="8" borderId="11" xfId="0" applyFill="1" applyBorder="1"/>
    <xf numFmtId="0" fontId="0" fillId="0" borderId="11" xfId="0" applyFill="1" applyBorder="1"/>
    <xf numFmtId="0" fontId="0" fillId="0" borderId="22" xfId="0" applyBorder="1"/>
    <xf numFmtId="0" fontId="0" fillId="0" borderId="11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0" fillId="0" borderId="0" xfId="0" applyFill="1"/>
    <xf numFmtId="16" fontId="0" fillId="0" borderId="9" xfId="0" applyNumberFormat="1" applyBorder="1"/>
    <xf numFmtId="0" fontId="0" fillId="0" borderId="2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4" borderId="22" xfId="0" applyFill="1" applyBorder="1" applyAlignment="1">
      <alignment horizontal="left" vertical="top"/>
    </xf>
    <xf numFmtId="0" fontId="0" fillId="4" borderId="9" xfId="0" applyFill="1" applyBorder="1" applyAlignment="1">
      <alignment vertical="top"/>
    </xf>
    <xf numFmtId="1" fontId="0" fillId="9" borderId="9" xfId="0" applyNumberFormat="1" applyFill="1" applyBorder="1" applyAlignment="1">
      <alignment vertical="top"/>
    </xf>
    <xf numFmtId="0" fontId="0" fillId="7" borderId="9" xfId="0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8" borderId="11" xfId="0" applyFill="1" applyBorder="1" applyAlignment="1">
      <alignment vertical="top"/>
    </xf>
    <xf numFmtId="0" fontId="0" fillId="0" borderId="9" xfId="0" applyBorder="1" applyAlignment="1">
      <alignment vertical="top" wrapText="1"/>
    </xf>
    <xf numFmtId="1" fontId="0" fillId="9" borderId="9" xfId="0" applyNumberFormat="1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0" fillId="0" borderId="9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9" borderId="9" xfId="0" applyFill="1" applyBorder="1" applyAlignment="1">
      <alignment vertical="top"/>
    </xf>
    <xf numFmtId="16" fontId="0" fillId="0" borderId="9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1" xfId="0" applyBorder="1" applyAlignment="1">
      <alignment vertical="top"/>
    </xf>
    <xf numFmtId="0" fontId="5" fillId="4" borderId="22" xfId="0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5" fillId="0" borderId="0" xfId="0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2" borderId="21" xfId="0" applyFont="1" applyFill="1" applyBorder="1" applyAlignment="1">
      <alignment wrapText="1"/>
    </xf>
    <xf numFmtId="0" fontId="0" fillId="4" borderId="5" xfId="0" applyFill="1" applyBorder="1" applyAlignment="1">
      <alignment horizontal="right"/>
    </xf>
    <xf numFmtId="0" fontId="4" fillId="4" borderId="3" xfId="0" applyFont="1" applyFill="1" applyBorder="1" applyAlignment="1">
      <alignment wrapText="1"/>
    </xf>
    <xf numFmtId="0" fontId="0" fillId="4" borderId="11" xfId="0" applyFill="1" applyBorder="1" applyAlignment="1">
      <alignment horizontal="right" wrapText="1"/>
    </xf>
    <xf numFmtId="0" fontId="0" fillId="4" borderId="11" xfId="0" applyFill="1" applyBorder="1" applyAlignment="1">
      <alignment horizontal="center" wrapText="1"/>
    </xf>
    <xf numFmtId="0" fontId="5" fillId="4" borderId="9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wrapText="1"/>
    </xf>
    <xf numFmtId="0" fontId="0" fillId="4" borderId="9" xfId="0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4" fillId="6" borderId="1" xfId="0" applyFont="1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9" xfId="0" applyFill="1" applyBorder="1" applyAlignment="1">
      <alignment horizontal="left" indent="3"/>
    </xf>
    <xf numFmtId="0" fontId="5" fillId="6" borderId="9" xfId="0" applyFont="1" applyFill="1" applyBorder="1"/>
    <xf numFmtId="0" fontId="0" fillId="6" borderId="9" xfId="0" applyFill="1" applyBorder="1" applyAlignment="1">
      <alignment horizontal="center" wrapText="1"/>
    </xf>
    <xf numFmtId="0" fontId="0" fillId="6" borderId="5" xfId="0" applyFill="1" applyBorder="1"/>
    <xf numFmtId="0" fontId="0" fillId="6" borderId="9" xfId="0" applyFill="1" applyBorder="1" applyAlignment="1">
      <alignment horizontal="right" indent="1"/>
    </xf>
    <xf numFmtId="0" fontId="0" fillId="6" borderId="9" xfId="0" applyFill="1" applyBorder="1" applyAlignment="1">
      <alignment horizontal="right" indent="6"/>
    </xf>
    <xf numFmtId="0" fontId="5" fillId="6" borderId="9" xfId="0" applyFont="1" applyFill="1" applyBorder="1" applyAlignment="1">
      <alignment horizontal="right" indent="6"/>
    </xf>
    <xf numFmtId="0" fontId="5" fillId="6" borderId="9" xfId="0" applyFont="1" applyFill="1" applyBorder="1" applyAlignment="1">
      <alignment wrapText="1"/>
    </xf>
    <xf numFmtId="0" fontId="0" fillId="6" borderId="9" xfId="0" applyFill="1" applyBorder="1" applyAlignment="1">
      <alignment horizontal="left"/>
    </xf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5" fillId="0" borderId="9" xfId="0" applyFont="1" applyBorder="1"/>
    <xf numFmtId="0" fontId="0" fillId="0" borderId="9" xfId="0" applyBorder="1" applyAlignment="1">
      <alignment horizontal="right" wrapText="1"/>
    </xf>
    <xf numFmtId="0" fontId="0" fillId="0" borderId="9" xfId="0" applyBorder="1" applyAlignment="1"/>
    <xf numFmtId="0" fontId="0" fillId="0" borderId="9" xfId="0" applyBorder="1" applyAlignment="1">
      <alignment horizontal="right"/>
    </xf>
    <xf numFmtId="0" fontId="0" fillId="0" borderId="3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9" fontId="0" fillId="9" borderId="9" xfId="0" applyNumberFormat="1" applyFill="1" applyBorder="1"/>
    <xf numFmtId="9" fontId="0" fillId="9" borderId="9" xfId="0" applyNumberFormat="1" applyFill="1" applyBorder="1" applyAlignment="1">
      <alignment wrapText="1"/>
    </xf>
    <xf numFmtId="9" fontId="0" fillId="9" borderId="30" xfId="0" applyNumberFormat="1" applyFill="1" applyBorder="1"/>
    <xf numFmtId="0" fontId="0" fillId="9" borderId="24" xfId="0" applyFill="1" applyBorder="1"/>
    <xf numFmtId="0" fontId="0" fillId="9" borderId="10" xfId="0" applyFill="1" applyBorder="1"/>
    <xf numFmtId="0" fontId="0" fillId="0" borderId="24" xfId="0" applyBorder="1" applyAlignment="1">
      <alignment horizontal="right"/>
    </xf>
    <xf numFmtId="0" fontId="0" fillId="0" borderId="24" xfId="0" applyFill="1" applyBorder="1"/>
    <xf numFmtId="0" fontId="0" fillId="0" borderId="22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4" borderId="11" xfId="0" applyFill="1" applyBorder="1"/>
    <xf numFmtId="0" fontId="6" fillId="0" borderId="32" xfId="0" applyFont="1" applyBorder="1"/>
    <xf numFmtId="164" fontId="6" fillId="0" borderId="33" xfId="0" applyNumberFormat="1" applyFont="1" applyBorder="1"/>
    <xf numFmtId="0" fontId="0" fillId="7" borderId="24" xfId="0" applyFill="1" applyBorder="1"/>
    <xf numFmtId="0" fontId="0" fillId="7" borderId="10" xfId="0" applyFill="1" applyBorder="1"/>
    <xf numFmtId="164" fontId="0" fillId="10" borderId="11" xfId="0" applyNumberFormat="1" applyFill="1" applyBorder="1" applyAlignment="1"/>
    <xf numFmtId="0" fontId="0" fillId="10" borderId="11" xfId="0" applyFill="1" applyBorder="1"/>
    <xf numFmtId="0" fontId="0" fillId="10" borderId="25" xfId="0" applyFill="1" applyBorder="1"/>
    <xf numFmtId="164" fontId="0" fillId="10" borderId="11" xfId="0" applyNumberFormat="1" applyFill="1" applyBorder="1"/>
    <xf numFmtId="0" fontId="0" fillId="10" borderId="14" xfId="0" applyFill="1" applyBorder="1"/>
    <xf numFmtId="0" fontId="0" fillId="3" borderId="9" xfId="0" applyFill="1" applyBorder="1"/>
    <xf numFmtId="0" fontId="0" fillId="3" borderId="9" xfId="0" applyFill="1" applyBorder="1" applyAlignment="1">
      <alignment wrapText="1"/>
    </xf>
    <xf numFmtId="0" fontId="0" fillId="3" borderId="24" xfId="0" applyFill="1" applyBorder="1"/>
    <xf numFmtId="0" fontId="0" fillId="3" borderId="10" xfId="0" applyFill="1" applyBorder="1"/>
    <xf numFmtId="0" fontId="0" fillId="4" borderId="0" xfId="0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23" xfId="0" applyBorder="1" applyAlignment="1">
      <alignment horizontal="center" vertical="top"/>
    </xf>
    <xf numFmtId="164" fontId="0" fillId="0" borderId="2" xfId="0" applyNumberFormat="1" applyBorder="1"/>
    <xf numFmtId="0" fontId="0" fillId="0" borderId="18" xfId="0" applyBorder="1" applyAlignment="1">
      <alignment horizontal="right"/>
    </xf>
    <xf numFmtId="0" fontId="0" fillId="0" borderId="19" xfId="0" applyBorder="1"/>
    <xf numFmtId="0" fontId="0" fillId="6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24" xfId="0" applyFill="1" applyBorder="1" applyAlignment="1">
      <alignment horizontal="right"/>
    </xf>
    <xf numFmtId="0" fontId="0" fillId="6" borderId="24" xfId="0" applyFill="1" applyBorder="1"/>
    <xf numFmtId="0" fontId="5" fillId="0" borderId="36" xfId="0" applyFont="1" applyBorder="1" applyAlignment="1">
      <alignment horizontal="left"/>
    </xf>
    <xf numFmtId="0" fontId="5" fillId="0" borderId="37" xfId="0" applyFont="1" applyBorder="1" applyAlignment="1"/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9" xfId="0" applyFont="1" applyBorder="1"/>
    <xf numFmtId="0" fontId="5" fillId="0" borderId="37" xfId="0" applyFont="1" applyBorder="1" applyAlignment="1">
      <alignment horizontal="left"/>
    </xf>
    <xf numFmtId="0" fontId="0" fillId="4" borderId="9" xfId="0" applyFill="1" applyBorder="1" applyAlignment="1">
      <alignment horizontal="right" wrapText="1"/>
    </xf>
    <xf numFmtId="0" fontId="0" fillId="4" borderId="24" xfId="0" applyFill="1" applyBorder="1" applyAlignment="1">
      <alignment horizontal="right"/>
    </xf>
    <xf numFmtId="0" fontId="6" fillId="0" borderId="7" xfId="0" applyFont="1" applyBorder="1"/>
    <xf numFmtId="164" fontId="6" fillId="0" borderId="8" xfId="0" applyNumberFormat="1" applyFont="1" applyBorder="1"/>
    <xf numFmtId="0" fontId="0" fillId="4" borderId="24" xfId="0" applyFill="1" applyBorder="1" applyAlignment="1">
      <alignment horizontal="right" wrapText="1"/>
    </xf>
    <xf numFmtId="9" fontId="0" fillId="4" borderId="0" xfId="0" applyNumberFormat="1" applyFill="1" applyBorder="1"/>
    <xf numFmtId="0" fontId="0" fillId="9" borderId="9" xfId="0" applyNumberFormat="1" applyFill="1" applyBorder="1"/>
    <xf numFmtId="0" fontId="0" fillId="0" borderId="9" xfId="0" applyBorder="1" applyAlignment="1">
      <alignment horizontal="left"/>
    </xf>
    <xf numFmtId="9" fontId="0" fillId="6" borderId="9" xfId="0" applyNumberFormat="1" applyFill="1" applyBorder="1"/>
    <xf numFmtId="0" fontId="0" fillId="6" borderId="9" xfId="0" applyFont="1" applyFill="1" applyBorder="1"/>
    <xf numFmtId="0" fontId="9" fillId="0" borderId="9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5" fillId="0" borderId="2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5" fillId="0" borderId="2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4" borderId="18" xfId="0" applyFill="1" applyBorder="1" applyAlignment="1">
      <alignment horizontal="left"/>
    </xf>
    <xf numFmtId="0" fontId="0" fillId="4" borderId="19" xfId="0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4" borderId="18" xfId="0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23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22" xfId="0" applyBorder="1" applyAlignment="1">
      <alignment horizontal="center" vertical="top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F37" fmlaRange="Combos!$E$5:$E$6" noThreeD="1" sel="1" val="0"/>
</file>

<file path=xl/ctrlProps/ctrlProp10.xml><?xml version="1.0" encoding="utf-8"?>
<formControlPr xmlns="http://schemas.microsoft.com/office/spreadsheetml/2009/9/main" objectType="Drop" dropStyle="combo" dx="16" fmlaLink="F57" fmlaRange="Combos!$E$5:$E$6" noThreeD="1" sel="1" val="0"/>
</file>

<file path=xl/ctrlProps/ctrlProp11.xml><?xml version="1.0" encoding="utf-8"?>
<formControlPr xmlns="http://schemas.microsoft.com/office/spreadsheetml/2009/9/main" objectType="Drop" dropStyle="combo" dx="16" fmlaLink="F17" fmlaRange="Combos!$E$5:$E$6" noThreeD="1" sel="1" val="0"/>
</file>

<file path=xl/ctrlProps/ctrlProp12.xml><?xml version="1.0" encoding="utf-8"?>
<formControlPr xmlns="http://schemas.microsoft.com/office/spreadsheetml/2009/9/main" objectType="Drop" dropStyle="combo" dx="16" fmlaLink="F18" fmlaRange="Combos!$E$5:$E$6" noThreeD="1" sel="1" val="0"/>
</file>

<file path=xl/ctrlProps/ctrlProp13.xml><?xml version="1.0" encoding="utf-8"?>
<formControlPr xmlns="http://schemas.microsoft.com/office/spreadsheetml/2009/9/main" objectType="Drop" dropStyle="combo" dx="16" fmlaLink="F26" fmlaRange="Combos!$E$5:$E$6" noThreeD="1" sel="1" val="0"/>
</file>

<file path=xl/ctrlProps/ctrlProp14.xml><?xml version="1.0" encoding="utf-8"?>
<formControlPr xmlns="http://schemas.microsoft.com/office/spreadsheetml/2009/9/main" objectType="Drop" dropStyle="combo" dx="16" fmlaLink="F27" fmlaRange="Combos!$E$5:$E$6" noThreeD="1" sel="1" val="0"/>
</file>

<file path=xl/ctrlProps/ctrlProp15.xml><?xml version="1.0" encoding="utf-8"?>
<formControlPr xmlns="http://schemas.microsoft.com/office/spreadsheetml/2009/9/main" objectType="Drop" dropStyle="combo" dx="16" fmlaLink="F28" fmlaRange="Combos!$E$5:$E$6" noThreeD="1" sel="1" val="0"/>
</file>

<file path=xl/ctrlProps/ctrlProp16.xml><?xml version="1.0" encoding="utf-8"?>
<formControlPr xmlns="http://schemas.microsoft.com/office/spreadsheetml/2009/9/main" objectType="Drop" dropStyle="combo" dx="16" fmlaLink="F19" fmlaRange="Combos!$E$5:$E$6" noThreeD="1" sel="1" val="0"/>
</file>

<file path=xl/ctrlProps/ctrlProp17.xml><?xml version="1.0" encoding="utf-8"?>
<formControlPr xmlns="http://schemas.microsoft.com/office/spreadsheetml/2009/9/main" objectType="Drop" dropStyle="combo" dx="16" fmlaLink="F20" fmlaRange="Combos!$E$5:$E$6" noThreeD="1" sel="1" val="0"/>
</file>

<file path=xl/ctrlProps/ctrlProp18.xml><?xml version="1.0" encoding="utf-8"?>
<formControlPr xmlns="http://schemas.microsoft.com/office/spreadsheetml/2009/9/main" objectType="Drop" dropStyle="combo" dx="16" fmlaLink="F5" fmlaRange="Combos!$E$5:$E$6" noThreeD="1" sel="1" val="0"/>
</file>

<file path=xl/ctrlProps/ctrlProp19.xml><?xml version="1.0" encoding="utf-8"?>
<formControlPr xmlns="http://schemas.microsoft.com/office/spreadsheetml/2009/9/main" objectType="Drop" dropStyle="combo" dx="16" fmlaLink="F6" fmlaRange="Combos!$E$5:$E$6" noThreeD="1" sel="1" val="0"/>
</file>

<file path=xl/ctrlProps/ctrlProp2.xml><?xml version="1.0" encoding="utf-8"?>
<formControlPr xmlns="http://schemas.microsoft.com/office/spreadsheetml/2009/9/main" objectType="Drop" dropStyle="combo" dx="16" fmlaLink="F42" fmlaRange="Combos!$E$5:$E$6" noThreeD="1" sel="1" val="0"/>
</file>

<file path=xl/ctrlProps/ctrlProp20.xml><?xml version="1.0" encoding="utf-8"?>
<formControlPr xmlns="http://schemas.microsoft.com/office/spreadsheetml/2009/9/main" objectType="Drop" dropStyle="combo" dx="16" fmlaLink="F7" fmlaRange="Combos!$E$5:$E$6" noThreeD="1" sel="1" val="0"/>
</file>

<file path=xl/ctrlProps/ctrlProp21.xml><?xml version="1.0" encoding="utf-8"?>
<formControlPr xmlns="http://schemas.microsoft.com/office/spreadsheetml/2009/9/main" objectType="Drop" dropStyle="combo" dx="16" fmlaLink="F8" fmlaRange="Combos!$E$5:$E$6" noThreeD="1" sel="1" val="0"/>
</file>

<file path=xl/ctrlProps/ctrlProp22.xml><?xml version="1.0" encoding="utf-8"?>
<formControlPr xmlns="http://schemas.microsoft.com/office/spreadsheetml/2009/9/main" objectType="Drop" dropStyle="combo" dx="16" fmlaLink="F9" fmlaRange="Combos!$E$5:$E$6" noThreeD="1" sel="1" val="0"/>
</file>

<file path=xl/ctrlProps/ctrlProp23.xml><?xml version="1.0" encoding="utf-8"?>
<formControlPr xmlns="http://schemas.microsoft.com/office/spreadsheetml/2009/9/main" objectType="Drop" dropStyle="combo" dx="16" fmlaLink="F41" fmlaRange="Combos!$E$5:$E$6" noThreeD="1" sel="1" val="0"/>
</file>

<file path=xl/ctrlProps/ctrlProp24.xml><?xml version="1.0" encoding="utf-8"?>
<formControlPr xmlns="http://schemas.microsoft.com/office/spreadsheetml/2009/9/main" objectType="Drop" dropStyle="combo" dx="16" fmlaLink="F42" fmlaRange="Combos!$E$5:$E$6" noThreeD="1" sel="1" val="0"/>
</file>

<file path=xl/ctrlProps/ctrlProp25.xml><?xml version="1.0" encoding="utf-8"?>
<formControlPr xmlns="http://schemas.microsoft.com/office/spreadsheetml/2009/9/main" objectType="Drop" dropStyle="combo" dx="16" fmlaLink="F43" fmlaRange="Combos!$E$5:$E$6" noThreeD="1" sel="1" val="0"/>
</file>

<file path=xl/ctrlProps/ctrlProp26.xml><?xml version="1.0" encoding="utf-8"?>
<formControlPr xmlns="http://schemas.microsoft.com/office/spreadsheetml/2009/9/main" objectType="Drop" dropStyle="combo" dx="16" fmlaLink="F44" fmlaRange="Combos!$E$5:$E$6" noThreeD="1" sel="1" val="0"/>
</file>

<file path=xl/ctrlProps/ctrlProp27.xml><?xml version="1.0" encoding="utf-8"?>
<formControlPr xmlns="http://schemas.microsoft.com/office/spreadsheetml/2009/9/main" objectType="Drop" dropStyle="combo" dx="16" fmlaLink="F5" fmlaRange="Combos!$E$5:$E$6" noThreeD="1" sel="1" val="0"/>
</file>

<file path=xl/ctrlProps/ctrlProp28.xml><?xml version="1.0" encoding="utf-8"?>
<formControlPr xmlns="http://schemas.microsoft.com/office/spreadsheetml/2009/9/main" objectType="Drop" dropStyle="combo" dx="16" fmlaLink="F9" fmlaRange="Combos!$E$5:$E$6" noThreeD="1" sel="1" val="0"/>
</file>

<file path=xl/ctrlProps/ctrlProp29.xml><?xml version="1.0" encoding="utf-8"?>
<formControlPr xmlns="http://schemas.microsoft.com/office/spreadsheetml/2009/9/main" objectType="Drop" dropStyle="combo" dx="16" fmlaLink="F9" fmlaRange="Combos!$E$5:$E$6" noThreeD="1" sel="1" val="0"/>
</file>

<file path=xl/ctrlProps/ctrlProp3.xml><?xml version="1.0" encoding="utf-8"?>
<formControlPr xmlns="http://schemas.microsoft.com/office/spreadsheetml/2009/9/main" objectType="Drop" dropStyle="combo" dx="16" fmlaLink="F43" fmlaRange="Combos!$E$5:$E$6" noThreeD="1" sel="1" val="0"/>
</file>

<file path=xl/ctrlProps/ctrlProp30.xml><?xml version="1.0" encoding="utf-8"?>
<formControlPr xmlns="http://schemas.microsoft.com/office/spreadsheetml/2009/9/main" objectType="Drop" dropStyle="combo" dx="16" fmlaLink="F25" fmlaRange="Combos!$E$5:$E$6" noThreeD="1" sel="1" val="0"/>
</file>

<file path=xl/ctrlProps/ctrlProp31.xml><?xml version="1.0" encoding="utf-8"?>
<formControlPr xmlns="http://schemas.microsoft.com/office/spreadsheetml/2009/9/main" objectType="Drop" dropStyle="combo" dx="16" fmlaLink="F29" fmlaRange="Combos!$E$5:$E$6" noThreeD="1" sel="1" val="0"/>
</file>

<file path=xl/ctrlProps/ctrlProp32.xml><?xml version="1.0" encoding="utf-8"?>
<formControlPr xmlns="http://schemas.microsoft.com/office/spreadsheetml/2009/9/main" objectType="Drop" dropStyle="combo" dx="16" fmlaLink="F27" fmlaRange="Combos!$E$5:$E$6" noThreeD="1" sel="1" val="0"/>
</file>

<file path=xl/ctrlProps/ctrlProp33.xml><?xml version="1.0" encoding="utf-8"?>
<formControlPr xmlns="http://schemas.microsoft.com/office/spreadsheetml/2009/9/main" objectType="Drop" dropStyle="combo" dx="16" fmlaLink="F26" fmlaRange="Combos!$E$5:$E$6" noThreeD="1" sel="1" val="0"/>
</file>

<file path=xl/ctrlProps/ctrlProp34.xml><?xml version="1.0" encoding="utf-8"?>
<formControlPr xmlns="http://schemas.microsoft.com/office/spreadsheetml/2009/9/main" objectType="Drop" dropStyle="combo" dx="16" fmlaLink="F28" fmlaRange="Combos!$E$5:$E$6" noThreeD="1" sel="1" val="0"/>
</file>

<file path=xl/ctrlProps/ctrlProp35.xml><?xml version="1.0" encoding="utf-8"?>
<formControlPr xmlns="http://schemas.microsoft.com/office/spreadsheetml/2009/9/main" objectType="Drop" dropStyle="combo" dx="16" fmlaLink="F30" fmlaRange="Combos!$E$5:$E$6" noThreeD="1" sel="1" val="0"/>
</file>

<file path=xl/ctrlProps/ctrlProp36.xml><?xml version="1.0" encoding="utf-8"?>
<formControlPr xmlns="http://schemas.microsoft.com/office/spreadsheetml/2009/9/main" objectType="Drop" dropStyle="combo" dx="16" fmlaLink="F5" fmlaRange="Combos!$O$8:$O$10" noThreeD="1" sel="1" val="0"/>
</file>

<file path=xl/ctrlProps/ctrlProp37.xml><?xml version="1.0" encoding="utf-8"?>
<formControlPr xmlns="http://schemas.microsoft.com/office/spreadsheetml/2009/9/main" objectType="Drop" dropStyle="combo" dx="16" fmlaLink="F12" fmlaRange="Combos!$E$5:$E$6" noThreeD="1" sel="1" val="0"/>
</file>

<file path=xl/ctrlProps/ctrlProp38.xml><?xml version="1.0" encoding="utf-8"?>
<formControlPr xmlns="http://schemas.microsoft.com/office/spreadsheetml/2009/9/main" objectType="Drop" dropStyle="combo" dx="16" fmlaLink="F13" fmlaRange="Combos!$E$5:$E$6" noThreeD="1" sel="1" val="0"/>
</file>

<file path=xl/ctrlProps/ctrlProp39.xml><?xml version="1.0" encoding="utf-8"?>
<formControlPr xmlns="http://schemas.microsoft.com/office/spreadsheetml/2009/9/main" objectType="Drop" dropStyle="combo" dx="16" fmlaLink="F21" fmlaRange="Combos!$E$5:$E$6" noThreeD="1" sel="1" val="0"/>
</file>

<file path=xl/ctrlProps/ctrlProp4.xml><?xml version="1.0" encoding="utf-8"?>
<formControlPr xmlns="http://schemas.microsoft.com/office/spreadsheetml/2009/9/main" objectType="Drop" dropStyle="combo" dx="16" fmlaLink="F43" fmlaRange="Combos!$E$5:$E$6" noThreeD="1" sel="1" val="0"/>
</file>

<file path=xl/ctrlProps/ctrlProp40.xml><?xml version="1.0" encoding="utf-8"?>
<formControlPr xmlns="http://schemas.microsoft.com/office/spreadsheetml/2009/9/main" objectType="Drop" dropStyle="combo" dx="16" fmlaLink="F22" fmlaRange="Combos!$E$5:$E$6" noThreeD="1" sel="1" val="0"/>
</file>

<file path=xl/ctrlProps/ctrlProp41.xml><?xml version="1.0" encoding="utf-8"?>
<formControlPr xmlns="http://schemas.microsoft.com/office/spreadsheetml/2009/9/main" objectType="Drop" dropStyle="combo" dx="16" fmlaLink="F23" fmlaRange="Combos!$E$5:$E$6" noThreeD="1" sel="1" val="0"/>
</file>

<file path=xl/ctrlProps/ctrlProp42.xml><?xml version="1.0" encoding="utf-8"?>
<formControlPr xmlns="http://schemas.microsoft.com/office/spreadsheetml/2009/9/main" objectType="Drop" dropStyle="combo" dx="16" fmlaLink="F24" fmlaRange="Combos!$E$5:$E$6" noThreeD="1" sel="1" val="0"/>
</file>

<file path=xl/ctrlProps/ctrlProp43.xml><?xml version="1.0" encoding="utf-8"?>
<formControlPr xmlns="http://schemas.microsoft.com/office/spreadsheetml/2009/9/main" objectType="Drop" dropStyle="combo" dx="16" fmlaLink="F25" fmlaRange="Combos!$E$5:$E$6" noThreeD="1" sel="1" val="0"/>
</file>

<file path=xl/ctrlProps/ctrlProp44.xml><?xml version="1.0" encoding="utf-8"?>
<formControlPr xmlns="http://schemas.microsoft.com/office/spreadsheetml/2009/9/main" objectType="Drop" dropStyle="combo" dx="16" fmlaLink="F16" fmlaRange="Combos!$E$5:$E$6" noThreeD="1" sel="1" val="0"/>
</file>

<file path=xl/ctrlProps/ctrlProp45.xml><?xml version="1.0" encoding="utf-8"?>
<formControlPr xmlns="http://schemas.microsoft.com/office/spreadsheetml/2009/9/main" objectType="Drop" dropStyle="combo" dx="16" fmlaLink="F17" fmlaRange="Combos!$E$5:$E$6" noThreeD="1" sel="1" val="0"/>
</file>

<file path=xl/ctrlProps/ctrlProp46.xml><?xml version="1.0" encoding="utf-8"?>
<formControlPr xmlns="http://schemas.microsoft.com/office/spreadsheetml/2009/9/main" objectType="Drop" dropStyle="combo" dx="16" fmlaLink="F6" fmlaRange="Combos!$E$5:$E$6" noThreeD="1" sel="1" val="0"/>
</file>

<file path=xl/ctrlProps/ctrlProp47.xml><?xml version="1.0" encoding="utf-8"?>
<formControlPr xmlns="http://schemas.microsoft.com/office/spreadsheetml/2009/9/main" objectType="Drop" dropStyle="combo" dx="16" fmlaLink="F7" fmlaRange="Combos!$E$5:$E$6" noThreeD="1" sel="1" val="0"/>
</file>

<file path=xl/ctrlProps/ctrlProp48.xml><?xml version="1.0" encoding="utf-8"?>
<formControlPr xmlns="http://schemas.microsoft.com/office/spreadsheetml/2009/9/main" objectType="Drop" dropStyle="combo" dx="16" fmlaLink="$M$6" fmlaRange="$G$5:$G$7" noThreeD="1" sel="3" val="0"/>
</file>

<file path=xl/ctrlProps/ctrlProp49.xml><?xml version="1.0" encoding="utf-8"?>
<formControlPr xmlns="http://schemas.microsoft.com/office/spreadsheetml/2009/9/main" objectType="Drop" dropStyle="combo" dx="16" fmlaLink="$G$10" fmlaRange="Combos!$E$5:$E$6" noThreeD="1" sel="1" val="0"/>
</file>

<file path=xl/ctrlProps/ctrlProp5.xml><?xml version="1.0" encoding="utf-8"?>
<formControlPr xmlns="http://schemas.microsoft.com/office/spreadsheetml/2009/9/main" objectType="Drop" dropStyle="combo" dx="16" fmlaLink="F41" fmlaRange="Combos!$K$11:$K$14" noThreeD="1" sel="3" val="0"/>
</file>

<file path=xl/ctrlProps/ctrlProp50.xml><?xml version="1.0" encoding="utf-8"?>
<formControlPr xmlns="http://schemas.microsoft.com/office/spreadsheetml/2009/9/main" objectType="Drop" dropStyle="combo" dx="16" fmlaLink="$G$11" fmlaRange="Combos!$E$5:$E$6" noThreeD="1" sel="2" val="0"/>
</file>

<file path=xl/ctrlProps/ctrlProp51.xml><?xml version="1.0" encoding="utf-8"?>
<formControlPr xmlns="http://schemas.microsoft.com/office/spreadsheetml/2009/9/main" objectType="Drop" dropStyle="combo" dx="16" fmlaLink="$G$12" fmlaRange="Combos!$E$5:$E$6" noThreeD="1" sel="1" val="0"/>
</file>

<file path=xl/ctrlProps/ctrlProp52.xml><?xml version="1.0" encoding="utf-8"?>
<formControlPr xmlns="http://schemas.microsoft.com/office/spreadsheetml/2009/9/main" objectType="Drop" dropStyle="combo" dx="16" fmlaLink="$G$29" fmlaRange="Combos!$E$5:$E$6" noThreeD="1" sel="1" val="0"/>
</file>

<file path=xl/ctrlProps/ctrlProp53.xml><?xml version="1.0" encoding="utf-8"?>
<formControlPr xmlns="http://schemas.microsoft.com/office/spreadsheetml/2009/9/main" objectType="Drop" dropStyle="combo" dx="16" fmlaLink="$G$37" fmlaRange="Combos!$K$11:$K$14" noThreeD="1" sel="2" val="0"/>
</file>

<file path=xl/ctrlProps/ctrlProp54.xml><?xml version="1.0" encoding="utf-8"?>
<formControlPr xmlns="http://schemas.microsoft.com/office/spreadsheetml/2009/9/main" objectType="Drop" dropStyle="combo" dx="16" fmlaLink="$G$38" fmlaRange="Combos!$E$5:$E$6" noThreeD="1" sel="1" val="0"/>
</file>

<file path=xl/ctrlProps/ctrlProp55.xml><?xml version="1.0" encoding="utf-8"?>
<formControlPr xmlns="http://schemas.microsoft.com/office/spreadsheetml/2009/9/main" objectType="Drop" dropStyle="combo" dx="16" fmlaLink="$G$39" fmlaRange="Combos!$E$5:$E$6" noThreeD="1" sel="1" val="0"/>
</file>

<file path=xl/ctrlProps/ctrlProp6.xml><?xml version="1.0" encoding="utf-8"?>
<formControlPr xmlns="http://schemas.microsoft.com/office/spreadsheetml/2009/9/main" objectType="Drop" dropStyle="combo" dx="16" fmlaLink="F56" fmlaRange="Combos!$E$5:$E$6" noThreeD="1" sel="1" val="0"/>
</file>

<file path=xl/ctrlProps/ctrlProp7.xml><?xml version="1.0" encoding="utf-8"?>
<formControlPr xmlns="http://schemas.microsoft.com/office/spreadsheetml/2009/9/main" objectType="Drop" dropStyle="combo" dx="16" fmlaLink="F57" fmlaRange="Combos!$E$5:$E$6" noThreeD="1" sel="1" val="0"/>
</file>

<file path=xl/ctrlProps/ctrlProp8.xml><?xml version="1.0" encoding="utf-8"?>
<formControlPr xmlns="http://schemas.microsoft.com/office/spreadsheetml/2009/9/main" objectType="Drop" dropStyle="combo" dx="16" fmlaLink="F2" fmlaRange="Agencies!$G$5:$G$42" noThreeD="1" sel="27" val="22"/>
</file>

<file path=xl/ctrlProps/ctrlProp9.xml><?xml version="1.0" encoding="utf-8"?>
<formControlPr xmlns="http://schemas.microsoft.com/office/spreadsheetml/2009/9/main" objectType="Drop" dropStyle="combo" dx="16" fmlaLink="F56" fmlaRange="Combos!$E$5:$E$6" noThreeD="1" sel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3" Type="http://schemas.openxmlformats.org/officeDocument/2006/relationships/ctrlProp" Target="../ctrlProps/ctrlProp49.xml"/><Relationship Id="rId7" Type="http://schemas.openxmlformats.org/officeDocument/2006/relationships/ctrlProp" Target="../ctrlProps/ctrlProp53.xml"/><Relationship Id="rId1" Type="http://schemas.openxmlformats.org/officeDocument/2006/relationships/vmlDrawing" Target="../drawings/vmlDrawing7.vml"/><Relationship Id="rId6" Type="http://schemas.openxmlformats.org/officeDocument/2006/relationships/ctrlProp" Target="../ctrlProps/ctrlProp52.xml"/><Relationship Id="rId5" Type="http://schemas.openxmlformats.org/officeDocument/2006/relationships/ctrlProp" Target="../ctrlProps/ctrlProp51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10" Type="http://schemas.openxmlformats.org/officeDocument/2006/relationships/ctrlProp" Target="../ctrlProps/ctrlProp42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8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98"/>
  <sheetViews>
    <sheetView topLeftCell="A43" zoomScale="115" zoomScaleNormal="115" workbookViewId="0">
      <selection activeCell="E57" sqref="E57"/>
    </sheetView>
  </sheetViews>
  <sheetFormatPr defaultRowHeight="15"/>
  <cols>
    <col min="1" max="2" width="3.5703125" customWidth="1"/>
    <col min="3" max="3" width="7.140625" customWidth="1"/>
    <col min="4" max="4" width="7.42578125" customWidth="1"/>
    <col min="5" max="5" width="70.5703125" customWidth="1"/>
    <col min="6" max="6" width="18" customWidth="1"/>
    <col min="7" max="7" width="12" customWidth="1"/>
    <col min="8" max="8" width="9.5703125" customWidth="1"/>
    <col min="9" max="9" width="12.85546875" customWidth="1"/>
  </cols>
  <sheetData>
    <row r="2" spans="3:8" ht="30.75" customHeight="1">
      <c r="E2" s="49" t="s">
        <v>46</v>
      </c>
      <c r="F2">
        <v>27</v>
      </c>
    </row>
    <row r="3" spans="3:8" ht="9" customHeight="1" thickBot="1">
      <c r="E3" s="49"/>
    </row>
    <row r="4" spans="3:8" ht="45" customHeight="1">
      <c r="C4" s="194" t="s">
        <v>110</v>
      </c>
      <c r="D4" s="195"/>
      <c r="E4" s="195"/>
      <c r="F4" s="195"/>
      <c r="G4" s="195"/>
      <c r="H4" s="196"/>
    </row>
    <row r="5" spans="3:8" ht="19.5" thickBot="1">
      <c r="C5" s="199" t="s">
        <v>1</v>
      </c>
      <c r="D5" s="200"/>
      <c r="E5" s="200"/>
      <c r="F5" s="200"/>
      <c r="G5" s="200"/>
      <c r="H5" s="201"/>
    </row>
    <row r="6" spans="3:8" ht="15.75">
      <c r="C6" s="114" t="s">
        <v>3</v>
      </c>
      <c r="D6" s="198" t="s">
        <v>111</v>
      </c>
      <c r="E6" s="198"/>
      <c r="F6" s="198"/>
      <c r="G6" s="198"/>
      <c r="H6" s="115"/>
    </row>
    <row r="7" spans="3:8" ht="45">
      <c r="C7" s="116"/>
      <c r="D7" s="117">
        <v>1</v>
      </c>
      <c r="E7" s="118" t="s">
        <v>159</v>
      </c>
      <c r="F7" s="119" t="s">
        <v>34</v>
      </c>
      <c r="G7" s="119" t="s">
        <v>45</v>
      </c>
      <c r="H7" s="120"/>
    </row>
    <row r="8" spans="3:8">
      <c r="C8" s="116"/>
      <c r="D8" s="121"/>
      <c r="E8" s="122" t="s">
        <v>29</v>
      </c>
      <c r="F8" s="32">
        <v>20</v>
      </c>
      <c r="G8" s="32">
        <v>200</v>
      </c>
      <c r="H8" s="120"/>
    </row>
    <row r="9" spans="3:8">
      <c r="C9" s="116"/>
      <c r="D9" s="121"/>
      <c r="E9" s="122" t="s">
        <v>30</v>
      </c>
      <c r="F9" s="32">
        <v>30</v>
      </c>
      <c r="G9" s="32">
        <v>300</v>
      </c>
      <c r="H9" s="120"/>
    </row>
    <row r="10" spans="3:8">
      <c r="C10" s="116"/>
      <c r="D10" s="121"/>
      <c r="E10" s="122" t="s">
        <v>31</v>
      </c>
      <c r="F10" s="32">
        <v>10</v>
      </c>
      <c r="G10" s="32">
        <v>100</v>
      </c>
      <c r="H10" s="120"/>
    </row>
    <row r="11" spans="3:8">
      <c r="C11" s="116"/>
      <c r="D11" s="121"/>
      <c r="E11" s="122" t="s">
        <v>32</v>
      </c>
      <c r="F11" s="32">
        <v>10</v>
      </c>
      <c r="G11" s="32">
        <v>100</v>
      </c>
      <c r="H11" s="120"/>
    </row>
    <row r="12" spans="3:8">
      <c r="C12" s="116"/>
      <c r="D12" s="121"/>
      <c r="E12" s="122" t="s">
        <v>33</v>
      </c>
      <c r="F12" s="32">
        <v>50</v>
      </c>
      <c r="G12" s="32">
        <v>500</v>
      </c>
      <c r="H12" s="120"/>
    </row>
    <row r="13" spans="3:8">
      <c r="C13" s="116"/>
      <c r="D13" s="121"/>
      <c r="E13" s="123" t="s">
        <v>160</v>
      </c>
      <c r="F13" s="118">
        <f>SUM(F8:F12)</f>
        <v>120</v>
      </c>
      <c r="G13" s="118">
        <f>SUM(G8:G12)</f>
        <v>1200</v>
      </c>
      <c r="H13" s="120"/>
    </row>
    <row r="14" spans="3:8" ht="45">
      <c r="C14" s="116"/>
      <c r="D14" s="117">
        <v>2</v>
      </c>
      <c r="E14" s="124" t="s">
        <v>161</v>
      </c>
      <c r="F14" s="119" t="s">
        <v>34</v>
      </c>
      <c r="G14" s="119" t="s">
        <v>45</v>
      </c>
      <c r="H14" s="120"/>
    </row>
    <row r="15" spans="3:8">
      <c r="C15" s="116"/>
      <c r="D15" s="121"/>
      <c r="E15" s="122" t="s">
        <v>29</v>
      </c>
      <c r="F15" s="32">
        <v>12</v>
      </c>
      <c r="G15" s="32">
        <v>120</v>
      </c>
      <c r="H15" s="120"/>
    </row>
    <row r="16" spans="3:8">
      <c r="C16" s="116"/>
      <c r="D16" s="121"/>
      <c r="E16" s="122" t="s">
        <v>30</v>
      </c>
      <c r="F16" s="32">
        <v>18</v>
      </c>
      <c r="G16" s="32">
        <v>200</v>
      </c>
      <c r="H16" s="120"/>
    </row>
    <row r="17" spans="3:8">
      <c r="C17" s="116"/>
      <c r="D17" s="121"/>
      <c r="E17" s="122" t="s">
        <v>31</v>
      </c>
      <c r="F17" s="32">
        <v>6</v>
      </c>
      <c r="G17" s="32">
        <v>50</v>
      </c>
      <c r="H17" s="120"/>
    </row>
    <row r="18" spans="3:8">
      <c r="C18" s="116"/>
      <c r="D18" s="121"/>
      <c r="E18" s="122" t="s">
        <v>32</v>
      </c>
      <c r="F18" s="32">
        <v>7</v>
      </c>
      <c r="G18" s="32">
        <v>80</v>
      </c>
      <c r="H18" s="120"/>
    </row>
    <row r="19" spans="3:8">
      <c r="C19" s="116"/>
      <c r="D19" s="121"/>
      <c r="E19" s="122" t="s">
        <v>33</v>
      </c>
      <c r="F19" s="32">
        <v>30</v>
      </c>
      <c r="G19" s="32">
        <v>300</v>
      </c>
      <c r="H19" s="120"/>
    </row>
    <row r="20" spans="3:8">
      <c r="C20" s="116"/>
      <c r="D20" s="121"/>
      <c r="E20" s="123" t="s">
        <v>160</v>
      </c>
      <c r="F20" s="118">
        <f>SUM(F15:F19)</f>
        <v>73</v>
      </c>
      <c r="G20" s="118">
        <f>SUM(G15:G19)</f>
        <v>750</v>
      </c>
      <c r="H20" s="120"/>
    </row>
    <row r="21" spans="3:8" ht="45">
      <c r="C21" s="116"/>
      <c r="D21" s="117">
        <v>3</v>
      </c>
      <c r="E21" s="124" t="s">
        <v>162</v>
      </c>
      <c r="F21" s="119" t="s">
        <v>34</v>
      </c>
      <c r="G21" s="119" t="s">
        <v>45</v>
      </c>
      <c r="H21" s="120"/>
    </row>
    <row r="22" spans="3:8" ht="15.95" customHeight="1">
      <c r="C22" s="116"/>
      <c r="D22" s="121"/>
      <c r="E22" s="122" t="s">
        <v>29</v>
      </c>
      <c r="F22" s="32">
        <v>6</v>
      </c>
      <c r="G22" s="32">
        <v>80</v>
      </c>
      <c r="H22" s="120"/>
    </row>
    <row r="23" spans="3:8" ht="15.95" customHeight="1">
      <c r="C23" s="116"/>
      <c r="D23" s="121"/>
      <c r="E23" s="122" t="s">
        <v>30</v>
      </c>
      <c r="F23" s="32">
        <v>9</v>
      </c>
      <c r="G23" s="32">
        <v>100</v>
      </c>
      <c r="H23" s="120"/>
    </row>
    <row r="24" spans="3:8" ht="15.95" customHeight="1">
      <c r="C24" s="116"/>
      <c r="D24" s="121"/>
      <c r="E24" s="122" t="s">
        <v>31</v>
      </c>
      <c r="F24" s="32">
        <v>3</v>
      </c>
      <c r="G24" s="32">
        <v>25</v>
      </c>
      <c r="H24" s="120"/>
    </row>
    <row r="25" spans="3:8" ht="15.95" customHeight="1">
      <c r="C25" s="116"/>
      <c r="D25" s="121"/>
      <c r="E25" s="122" t="s">
        <v>32</v>
      </c>
      <c r="F25" s="32">
        <v>5</v>
      </c>
      <c r="G25" s="32">
        <v>40</v>
      </c>
      <c r="H25" s="120"/>
    </row>
    <row r="26" spans="3:8" ht="15.95" customHeight="1">
      <c r="C26" s="116"/>
      <c r="D26" s="121"/>
      <c r="E26" s="122" t="s">
        <v>33</v>
      </c>
      <c r="F26" s="32">
        <v>15</v>
      </c>
      <c r="G26" s="32">
        <v>150</v>
      </c>
      <c r="H26" s="120"/>
    </row>
    <row r="27" spans="3:8" ht="15.95" customHeight="1">
      <c r="C27" s="116"/>
      <c r="D27" s="121"/>
      <c r="E27" s="123" t="s">
        <v>160</v>
      </c>
      <c r="F27" s="118">
        <f>SUM(F22:F26)</f>
        <v>38</v>
      </c>
      <c r="G27" s="118">
        <f>SUM(G22:G26)</f>
        <v>395</v>
      </c>
      <c r="H27" s="120"/>
    </row>
    <row r="28" spans="3:8" ht="30">
      <c r="C28" s="116"/>
      <c r="D28" s="117">
        <v>4</v>
      </c>
      <c r="E28" s="125" t="s">
        <v>163</v>
      </c>
      <c r="F28" s="119" t="s">
        <v>34</v>
      </c>
      <c r="G28" s="119" t="s">
        <v>164</v>
      </c>
      <c r="H28" s="120"/>
    </row>
    <row r="29" spans="3:8" ht="15.95" customHeight="1">
      <c r="C29" s="116"/>
      <c r="D29" s="121"/>
      <c r="E29" s="122" t="s">
        <v>29</v>
      </c>
      <c r="F29" s="32">
        <v>8</v>
      </c>
      <c r="G29" s="32">
        <v>30</v>
      </c>
      <c r="H29" s="120"/>
    </row>
    <row r="30" spans="3:8" ht="15.95" customHeight="1">
      <c r="C30" s="116"/>
      <c r="D30" s="121"/>
      <c r="E30" s="122" t="s">
        <v>30</v>
      </c>
      <c r="F30" s="32">
        <v>9</v>
      </c>
      <c r="G30" s="32">
        <v>40</v>
      </c>
      <c r="H30" s="120"/>
    </row>
    <row r="31" spans="3:8" ht="15.95" customHeight="1">
      <c r="C31" s="116"/>
      <c r="D31" s="121"/>
      <c r="E31" s="122" t="s">
        <v>31</v>
      </c>
      <c r="F31" s="32">
        <v>13</v>
      </c>
      <c r="G31" s="32">
        <v>20</v>
      </c>
      <c r="H31" s="120"/>
    </row>
    <row r="32" spans="3:8" ht="15.95" customHeight="1">
      <c r="C32" s="116"/>
      <c r="D32" s="121"/>
      <c r="E32" s="122" t="s">
        <v>32</v>
      </c>
      <c r="F32" s="32">
        <v>15</v>
      </c>
      <c r="G32" s="32">
        <v>20</v>
      </c>
      <c r="H32" s="120"/>
    </row>
    <row r="33" spans="3:8" ht="15.95" customHeight="1">
      <c r="C33" s="116"/>
      <c r="D33" s="121"/>
      <c r="E33" s="122" t="s">
        <v>33</v>
      </c>
      <c r="F33" s="32">
        <v>70</v>
      </c>
      <c r="G33" s="32">
        <v>70</v>
      </c>
      <c r="H33" s="120"/>
    </row>
    <row r="34" spans="3:8" ht="15.95" customHeight="1">
      <c r="C34" s="116"/>
      <c r="D34" s="121"/>
      <c r="E34" s="123" t="s">
        <v>160</v>
      </c>
      <c r="F34" s="118">
        <f>SUM(F29:F33)</f>
        <v>115</v>
      </c>
      <c r="G34" s="118">
        <f>SUM(G29:G33)</f>
        <v>180</v>
      </c>
      <c r="H34" s="120"/>
    </row>
    <row r="35" spans="3:8" ht="15.95" customHeight="1" thickBot="1">
      <c r="C35" s="126"/>
      <c r="D35" s="127"/>
      <c r="E35" s="127"/>
      <c r="F35" s="127"/>
      <c r="G35" s="127"/>
      <c r="H35" s="128"/>
    </row>
    <row r="36" spans="3:8" ht="15.95" customHeight="1">
      <c r="C36" s="4" t="s">
        <v>4</v>
      </c>
      <c r="D36" s="197" t="s">
        <v>150</v>
      </c>
      <c r="E36" s="197"/>
      <c r="F36" s="197"/>
      <c r="G36" s="197"/>
      <c r="H36" s="202"/>
    </row>
    <row r="37" spans="3:8" ht="15.95" customHeight="1">
      <c r="C37" s="1"/>
      <c r="D37" s="23">
        <v>1</v>
      </c>
      <c r="E37" s="6" t="s">
        <v>137</v>
      </c>
      <c r="F37" s="19">
        <v>1</v>
      </c>
      <c r="G37" s="26"/>
      <c r="H37" s="7"/>
    </row>
    <row r="38" spans="3:8" ht="15.95" customHeight="1">
      <c r="C38" s="1"/>
      <c r="D38" s="23">
        <v>2</v>
      </c>
      <c r="E38" s="6" t="s">
        <v>168</v>
      </c>
      <c r="F38" s="19">
        <v>45</v>
      </c>
      <c r="G38" s="26"/>
      <c r="H38" s="7"/>
    </row>
    <row r="39" spans="3:8" ht="15.95" customHeight="1">
      <c r="C39" s="1"/>
      <c r="D39" s="23"/>
      <c r="E39" s="6" t="s">
        <v>169</v>
      </c>
      <c r="F39" s="19">
        <v>29</v>
      </c>
      <c r="G39" s="26"/>
      <c r="H39" s="7"/>
    </row>
    <row r="40" spans="3:8" ht="15.95" customHeight="1">
      <c r="C40" s="1"/>
      <c r="D40" s="23">
        <v>3</v>
      </c>
      <c r="E40" s="6" t="s">
        <v>172</v>
      </c>
      <c r="F40" s="19">
        <v>100</v>
      </c>
      <c r="G40" s="3"/>
      <c r="H40" s="7"/>
    </row>
    <row r="41" spans="3:8" ht="21" customHeight="1">
      <c r="C41" s="1"/>
      <c r="D41" s="23">
        <v>4</v>
      </c>
      <c r="E41" s="6" t="s">
        <v>138</v>
      </c>
      <c r="F41" s="19">
        <v>3</v>
      </c>
      <c r="G41" s="3"/>
      <c r="H41" s="7"/>
    </row>
    <row r="42" spans="3:8" ht="15.95" customHeight="1">
      <c r="C42" s="1"/>
      <c r="D42" s="23">
        <v>5</v>
      </c>
      <c r="E42" s="6" t="s">
        <v>106</v>
      </c>
      <c r="F42" s="19">
        <v>1</v>
      </c>
      <c r="G42" s="3"/>
      <c r="H42" s="7"/>
    </row>
    <row r="43" spans="3:8" ht="15.95" customHeight="1">
      <c r="C43" s="1"/>
      <c r="D43" s="23">
        <v>6</v>
      </c>
      <c r="E43" s="6" t="s">
        <v>116</v>
      </c>
      <c r="F43" s="19">
        <v>1</v>
      </c>
      <c r="G43" s="3"/>
      <c r="H43" s="7"/>
    </row>
    <row r="44" spans="3:8" ht="15.95" customHeight="1">
      <c r="C44" s="1"/>
      <c r="D44" s="23">
        <v>7</v>
      </c>
      <c r="E44" s="28" t="s">
        <v>149</v>
      </c>
      <c r="F44" s="19">
        <v>7</v>
      </c>
      <c r="G44" s="3"/>
      <c r="H44" s="7"/>
    </row>
    <row r="45" spans="3:8" ht="15.95" customHeight="1">
      <c r="C45" s="1"/>
      <c r="D45" s="23">
        <v>8</v>
      </c>
      <c r="E45" s="28" t="s">
        <v>152</v>
      </c>
      <c r="F45" s="19">
        <v>6</v>
      </c>
      <c r="G45" s="3"/>
      <c r="H45" s="7"/>
    </row>
    <row r="46" spans="3:8" ht="15.95" customHeight="1" thickBot="1">
      <c r="C46" s="2"/>
      <c r="D46" s="8"/>
      <c r="E46" s="8"/>
      <c r="F46" s="8"/>
      <c r="G46" s="8"/>
      <c r="H46" s="9"/>
    </row>
    <row r="47" spans="3:8" ht="31.5">
      <c r="C47" s="4" t="s">
        <v>7</v>
      </c>
      <c r="D47" s="10" t="s">
        <v>107</v>
      </c>
      <c r="E47" s="11"/>
      <c r="F47" s="10" t="s">
        <v>10</v>
      </c>
      <c r="G47" s="12" t="s">
        <v>177</v>
      </c>
      <c r="H47" s="13"/>
    </row>
    <row r="48" spans="3:8" ht="15.95" customHeight="1">
      <c r="C48" s="1"/>
      <c r="D48" s="24">
        <v>1</v>
      </c>
      <c r="E48" s="14" t="s">
        <v>130</v>
      </c>
      <c r="F48" s="19">
        <v>2</v>
      </c>
      <c r="G48" s="19">
        <v>6</v>
      </c>
      <c r="H48" s="7"/>
    </row>
    <row r="49" spans="3:8" ht="15.95" customHeight="1">
      <c r="C49" s="1"/>
      <c r="D49" s="23">
        <v>2</v>
      </c>
      <c r="E49" s="6" t="s">
        <v>131</v>
      </c>
      <c r="F49" s="19">
        <v>1</v>
      </c>
      <c r="G49" s="19">
        <v>4</v>
      </c>
      <c r="H49" s="7"/>
    </row>
    <row r="50" spans="3:8" ht="15.95" customHeight="1">
      <c r="C50" s="1"/>
      <c r="D50" s="23">
        <v>3</v>
      </c>
      <c r="E50" s="6" t="s">
        <v>132</v>
      </c>
      <c r="F50" s="19">
        <v>1</v>
      </c>
      <c r="G50" s="19">
        <v>4</v>
      </c>
      <c r="H50" s="7"/>
    </row>
    <row r="51" spans="3:8" ht="15.95" customHeight="1">
      <c r="C51" s="1"/>
      <c r="D51" s="23">
        <v>4</v>
      </c>
      <c r="E51" s="6" t="s">
        <v>133</v>
      </c>
      <c r="F51" s="19">
        <v>1</v>
      </c>
      <c r="G51" s="19">
        <v>3</v>
      </c>
      <c r="H51" s="7"/>
    </row>
    <row r="52" spans="3:8" ht="15.95" customHeight="1">
      <c r="C52" s="1"/>
      <c r="D52" s="23"/>
      <c r="E52" s="28"/>
      <c r="F52" s="19"/>
      <c r="G52" s="19"/>
      <c r="H52" s="7"/>
    </row>
    <row r="53" spans="3:8" ht="15.95" customHeight="1">
      <c r="C53" s="1"/>
      <c r="D53" s="23"/>
      <c r="E53" s="43" t="s">
        <v>160</v>
      </c>
      <c r="F53" s="42">
        <f>SUM(F48:F52)</f>
        <v>5</v>
      </c>
      <c r="G53" s="42">
        <f>SUM(G48:G52)</f>
        <v>17</v>
      </c>
      <c r="H53" s="7"/>
    </row>
    <row r="54" spans="3:8" ht="15.95" customHeight="1" thickBot="1">
      <c r="C54" s="2"/>
      <c r="D54" s="8"/>
      <c r="E54" s="8"/>
      <c r="F54" s="8"/>
      <c r="G54" s="8"/>
      <c r="H54" s="9"/>
    </row>
    <row r="55" spans="3:8" ht="15.95" customHeight="1">
      <c r="C55" s="4" t="s">
        <v>8</v>
      </c>
      <c r="D55" s="197" t="s">
        <v>108</v>
      </c>
      <c r="E55" s="197"/>
      <c r="F55" s="197"/>
      <c r="G55" s="197"/>
      <c r="H55" s="13"/>
    </row>
    <row r="56" spans="3:8" ht="15.95" customHeight="1">
      <c r="C56" s="1"/>
      <c r="D56" s="23">
        <v>1</v>
      </c>
      <c r="E56" s="28" t="s">
        <v>148</v>
      </c>
      <c r="F56" s="29">
        <v>1</v>
      </c>
      <c r="G56" s="30"/>
      <c r="H56" s="33"/>
    </row>
    <row r="57" spans="3:8" ht="15.95" customHeight="1">
      <c r="C57" s="1"/>
      <c r="D57" s="23">
        <v>2</v>
      </c>
      <c r="E57" s="28" t="s">
        <v>153</v>
      </c>
      <c r="F57" s="19">
        <v>1</v>
      </c>
      <c r="G57" s="3"/>
      <c r="H57" s="7"/>
    </row>
    <row r="58" spans="3:8" ht="15.95" customHeight="1">
      <c r="C58" s="1"/>
      <c r="D58" s="23">
        <v>3</v>
      </c>
      <c r="E58" s="6"/>
      <c r="F58" s="19"/>
      <c r="G58" s="3"/>
      <c r="H58" s="7"/>
    </row>
    <row r="59" spans="3:8" ht="15.95" customHeight="1">
      <c r="C59" s="1"/>
      <c r="D59" s="23">
        <v>4</v>
      </c>
      <c r="E59" s="18"/>
      <c r="F59" s="19"/>
      <c r="G59" s="3"/>
      <c r="H59" s="7"/>
    </row>
    <row r="60" spans="3:8" ht="15.95" customHeight="1">
      <c r="C60" s="1"/>
      <c r="D60" s="23">
        <v>5</v>
      </c>
      <c r="E60" s="18"/>
      <c r="F60" s="19"/>
      <c r="G60" s="3"/>
      <c r="H60" s="7"/>
    </row>
    <row r="61" spans="3:8" ht="15.95" customHeight="1">
      <c r="C61" s="1"/>
      <c r="D61" s="23">
        <v>6</v>
      </c>
      <c r="E61" s="16"/>
      <c r="F61" s="19"/>
      <c r="G61" s="3"/>
      <c r="H61" s="7"/>
    </row>
    <row r="62" spans="3:8" ht="15.95" customHeight="1">
      <c r="C62" s="1"/>
      <c r="D62" s="23">
        <v>7</v>
      </c>
      <c r="E62" s="16"/>
      <c r="F62" s="19"/>
      <c r="G62" s="3"/>
      <c r="H62" s="7"/>
    </row>
    <row r="63" spans="3:8" ht="15.95" customHeight="1">
      <c r="C63" s="1"/>
      <c r="D63" s="23">
        <v>8</v>
      </c>
      <c r="E63" s="16"/>
      <c r="F63" s="19"/>
      <c r="G63" s="3"/>
      <c r="H63" s="7"/>
    </row>
    <row r="64" spans="3:8" ht="15.95" customHeight="1">
      <c r="C64" s="1"/>
      <c r="D64" s="23">
        <v>9</v>
      </c>
      <c r="E64" s="17"/>
      <c r="F64" s="19"/>
      <c r="G64" s="3"/>
      <c r="H64" s="7"/>
    </row>
    <row r="65" spans="3:8" ht="15.95" customHeight="1">
      <c r="C65" s="1"/>
      <c r="D65" s="23">
        <v>10</v>
      </c>
      <c r="E65" s="17"/>
      <c r="F65" s="19"/>
      <c r="G65" s="3"/>
      <c r="H65" s="7"/>
    </row>
    <row r="66" spans="3:8" ht="15.95" customHeight="1" thickBot="1">
      <c r="C66" s="2"/>
      <c r="D66" s="8"/>
      <c r="E66" s="8"/>
      <c r="F66" s="8"/>
      <c r="G66" s="8"/>
      <c r="H66" s="9"/>
    </row>
    <row r="67" spans="3:8" ht="15.95" customHeight="1">
      <c r="C67" s="4" t="s">
        <v>12</v>
      </c>
      <c r="D67" s="197" t="s">
        <v>109</v>
      </c>
      <c r="E67" s="197"/>
      <c r="F67" s="197"/>
      <c r="G67" s="197"/>
      <c r="H67" s="13"/>
    </row>
    <row r="68" spans="3:8" ht="15.95" customHeight="1">
      <c r="C68" s="1"/>
      <c r="D68" s="23">
        <v>1</v>
      </c>
      <c r="E68" s="28" t="s">
        <v>253</v>
      </c>
      <c r="F68" s="29">
        <v>1</v>
      </c>
      <c r="G68" s="30"/>
      <c r="H68" s="33"/>
    </row>
    <row r="69" spans="3:8" ht="15.95" customHeight="1">
      <c r="C69" s="1"/>
      <c r="D69" s="23">
        <v>2</v>
      </c>
      <c r="E69" s="28"/>
      <c r="F69" s="19">
        <v>1</v>
      </c>
      <c r="G69" s="3"/>
      <c r="H69" s="7"/>
    </row>
    <row r="70" spans="3:8" ht="15.95" customHeight="1">
      <c r="C70" s="1"/>
      <c r="D70" s="23">
        <v>3</v>
      </c>
      <c r="E70" s="6"/>
      <c r="F70" s="19"/>
      <c r="G70" s="3"/>
      <c r="H70" s="7"/>
    </row>
    <row r="71" spans="3:8" ht="15.95" customHeight="1">
      <c r="C71" s="1"/>
      <c r="D71" s="23">
        <v>4</v>
      </c>
      <c r="E71" s="18"/>
      <c r="F71" s="19"/>
      <c r="G71" s="3"/>
      <c r="H71" s="7"/>
    </row>
    <row r="72" spans="3:8" ht="15.95" customHeight="1">
      <c r="C72" s="1"/>
      <c r="D72" s="23">
        <v>5</v>
      </c>
      <c r="E72" s="18"/>
      <c r="F72" s="19"/>
      <c r="G72" s="3"/>
      <c r="H72" s="7"/>
    </row>
    <row r="73" spans="3:8" ht="15.95" customHeight="1">
      <c r="C73" s="1"/>
      <c r="D73" s="23">
        <v>6</v>
      </c>
      <c r="E73" s="16"/>
      <c r="F73" s="19"/>
      <c r="G73" s="3"/>
      <c r="H73" s="7"/>
    </row>
    <row r="74" spans="3:8" ht="15.95" customHeight="1">
      <c r="C74" s="1"/>
      <c r="D74" s="23">
        <v>7</v>
      </c>
      <c r="E74" s="16"/>
      <c r="F74" s="19"/>
      <c r="G74" s="3"/>
      <c r="H74" s="7"/>
    </row>
    <row r="75" spans="3:8" ht="15.95" customHeight="1">
      <c r="C75" s="1"/>
      <c r="D75" s="23">
        <v>8</v>
      </c>
      <c r="E75" s="16"/>
      <c r="F75" s="19"/>
      <c r="G75" s="3"/>
      <c r="H75" s="7"/>
    </row>
    <row r="76" spans="3:8" ht="15.95" customHeight="1">
      <c r="C76" s="1"/>
      <c r="D76" s="23">
        <v>9</v>
      </c>
      <c r="E76" s="17"/>
      <c r="F76" s="19"/>
      <c r="G76" s="3"/>
      <c r="H76" s="7"/>
    </row>
    <row r="77" spans="3:8" ht="15.95" customHeight="1">
      <c r="C77" s="1"/>
      <c r="D77" s="23">
        <v>10</v>
      </c>
      <c r="E77" s="17"/>
      <c r="F77" s="19"/>
      <c r="G77" s="3"/>
      <c r="H77" s="7"/>
    </row>
    <row r="78" spans="3:8" ht="15.95" customHeight="1" thickBot="1">
      <c r="C78" s="2"/>
      <c r="D78" s="8"/>
      <c r="E78" s="8"/>
      <c r="F78" s="8"/>
      <c r="G78" s="8"/>
      <c r="H78" s="9"/>
    </row>
    <row r="96" spans="7:7">
      <c r="G96" s="27"/>
    </row>
    <row r="98" spans="8:8">
      <c r="H98" s="27"/>
    </row>
  </sheetData>
  <mergeCells count="6">
    <mergeCell ref="C4:H4"/>
    <mergeCell ref="D67:G67"/>
    <mergeCell ref="D6:G6"/>
    <mergeCell ref="C5:H5"/>
    <mergeCell ref="D36:H36"/>
    <mergeCell ref="D55:G55"/>
  </mergeCells>
  <pageMargins left="0.7" right="0.7" top="0.75" bottom="0.75" header="0.3" footer="0.3"/>
  <pageSetup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44"/>
  <sheetViews>
    <sheetView topLeftCell="D26" workbookViewId="0">
      <selection activeCell="L46" sqref="L46"/>
    </sheetView>
  </sheetViews>
  <sheetFormatPr defaultRowHeight="15"/>
  <cols>
    <col min="3" max="3" width="11.5703125" customWidth="1"/>
    <col min="4" max="4" width="61.140625" bestFit="1" customWidth="1"/>
    <col min="5" max="5" width="11.5703125" customWidth="1"/>
    <col min="6" max="7" width="12" customWidth="1"/>
    <col min="8" max="8" width="11" bestFit="1" customWidth="1"/>
    <col min="9" max="9" width="9.85546875" bestFit="1" customWidth="1"/>
    <col min="10" max="10" width="9.5703125" bestFit="1" customWidth="1"/>
    <col min="11" max="11" width="4.28515625" customWidth="1"/>
    <col min="12" max="12" width="68.42578125" bestFit="1" customWidth="1"/>
    <col min="13" max="13" width="3.140625" customWidth="1"/>
  </cols>
  <sheetData>
    <row r="1" spans="2:18" ht="15.75" thickBot="1"/>
    <row r="2" spans="2:18" ht="29.25" thickBot="1">
      <c r="B2" s="252" t="s">
        <v>254</v>
      </c>
      <c r="C2" s="253"/>
      <c r="D2" s="253"/>
      <c r="E2" s="253"/>
      <c r="F2" s="253"/>
      <c r="G2" s="253"/>
      <c r="H2" s="253"/>
      <c r="I2" s="253"/>
      <c r="J2" s="254"/>
      <c r="L2" s="193" t="s">
        <v>273</v>
      </c>
      <c r="N2" s="220" t="s">
        <v>339</v>
      </c>
      <c r="O2" s="220"/>
      <c r="P2" s="220"/>
      <c r="Q2" s="220"/>
      <c r="R2" s="220"/>
    </row>
    <row r="3" spans="2:18" ht="30">
      <c r="B3" s="134"/>
      <c r="C3" s="135"/>
      <c r="D3" s="166">
        <f>J44</f>
        <v>54.922140522875814</v>
      </c>
      <c r="E3" s="135"/>
      <c r="F3" s="135"/>
      <c r="G3" s="101" t="s">
        <v>158</v>
      </c>
      <c r="H3" s="101" t="s">
        <v>11</v>
      </c>
      <c r="I3" s="101" t="s">
        <v>119</v>
      </c>
      <c r="J3" s="102" t="s">
        <v>165</v>
      </c>
      <c r="K3" s="40"/>
      <c r="L3" s="40"/>
      <c r="M3" s="40"/>
      <c r="N3" s="28">
        <v>1</v>
      </c>
      <c r="O3" s="28">
        <v>2</v>
      </c>
      <c r="P3" s="28">
        <v>3</v>
      </c>
      <c r="Q3" s="28">
        <v>4</v>
      </c>
      <c r="R3" s="28">
        <v>5</v>
      </c>
    </row>
    <row r="4" spans="2:18" ht="15.75">
      <c r="B4" s="255" t="s">
        <v>257</v>
      </c>
      <c r="C4" s="256"/>
      <c r="D4" s="256"/>
      <c r="E4" s="256"/>
      <c r="F4" s="256"/>
      <c r="G4" s="163"/>
      <c r="H4" s="3"/>
      <c r="I4" s="3"/>
      <c r="J4" s="7"/>
    </row>
    <row r="5" spans="2:18">
      <c r="B5" s="257">
        <v>1</v>
      </c>
      <c r="C5" s="214" t="s">
        <v>271</v>
      </c>
      <c r="D5" s="214"/>
      <c r="E5" s="214"/>
      <c r="F5" s="214"/>
      <c r="G5" s="163"/>
      <c r="H5" s="3"/>
      <c r="I5" s="3"/>
      <c r="J5" s="7"/>
    </row>
    <row r="6" spans="2:18">
      <c r="B6" s="257"/>
      <c r="C6" s="132" t="s">
        <v>260</v>
      </c>
      <c r="D6" s="222" t="s">
        <v>135</v>
      </c>
      <c r="E6" s="223"/>
      <c r="F6" s="224"/>
      <c r="G6" s="140">
        <f>('Data Details'!F16/'Data Details'!F9)</f>
        <v>0.625</v>
      </c>
      <c r="H6" s="159"/>
      <c r="I6" s="44">
        <v>4</v>
      </c>
      <c r="J6" s="154">
        <f>MIN(G6*I6,I6)</f>
        <v>2.5</v>
      </c>
      <c r="L6" s="28" t="s">
        <v>340</v>
      </c>
      <c r="N6" s="219" t="s">
        <v>266</v>
      </c>
      <c r="O6" s="219"/>
      <c r="P6" s="219"/>
      <c r="Q6" s="219"/>
      <c r="R6" s="219"/>
    </row>
    <row r="7" spans="2:18" s="27" customFormat="1">
      <c r="B7" s="257"/>
      <c r="C7" s="130" t="s">
        <v>261</v>
      </c>
      <c r="D7" s="228" t="s">
        <v>136</v>
      </c>
      <c r="E7" s="229"/>
      <c r="F7" s="230"/>
      <c r="G7" s="141">
        <f>('Data Details'!F23/'Data Details'!F9)</f>
        <v>0.32916666666666666</v>
      </c>
      <c r="H7" s="160"/>
      <c r="I7" s="45">
        <v>3</v>
      </c>
      <c r="J7" s="154">
        <f>MIN(G7*I7,I7)</f>
        <v>0.98750000000000004</v>
      </c>
      <c r="K7"/>
      <c r="L7" s="28" t="s">
        <v>340</v>
      </c>
      <c r="M7"/>
      <c r="N7" s="219" t="s">
        <v>266</v>
      </c>
      <c r="O7" s="219"/>
      <c r="P7" s="219"/>
      <c r="Q7" s="219"/>
      <c r="R7" s="219"/>
    </row>
    <row r="8" spans="2:18">
      <c r="B8" s="257"/>
      <c r="C8" s="132" t="s">
        <v>262</v>
      </c>
      <c r="D8" s="225" t="s">
        <v>139</v>
      </c>
      <c r="E8" s="226"/>
      <c r="F8" s="227"/>
      <c r="G8" s="140">
        <f>'Data Details'!E30/(MAX('Data Details'!F30,'Data Details'!E9))</f>
        <v>0.63888888888888884</v>
      </c>
      <c r="H8" s="159"/>
      <c r="I8" s="44">
        <v>3</v>
      </c>
      <c r="J8" s="154">
        <f>MIN(G8*I8,I8)</f>
        <v>1.9166666666666665</v>
      </c>
      <c r="L8" s="28" t="s">
        <v>340</v>
      </c>
      <c r="N8" s="219" t="s">
        <v>266</v>
      </c>
      <c r="O8" s="219"/>
      <c r="P8" s="219"/>
      <c r="Q8" s="219"/>
      <c r="R8" s="219"/>
    </row>
    <row r="9" spans="2:18">
      <c r="B9" s="231">
        <v>2</v>
      </c>
      <c r="C9" s="235" t="s">
        <v>272</v>
      </c>
      <c r="D9" s="236"/>
      <c r="E9" s="236"/>
      <c r="F9" s="237"/>
      <c r="G9" s="6"/>
      <c r="H9" s="6"/>
      <c r="I9" s="6"/>
      <c r="J9" s="149"/>
    </row>
    <row r="10" spans="2:18">
      <c r="B10" s="232"/>
      <c r="C10" s="132" t="s">
        <v>260</v>
      </c>
      <c r="D10" s="225" t="s">
        <v>316</v>
      </c>
      <c r="E10" s="226"/>
      <c r="F10" s="227"/>
      <c r="G10" s="28">
        <v>1</v>
      </c>
      <c r="H10" s="159"/>
      <c r="I10" s="44">
        <v>3</v>
      </c>
      <c r="J10" s="155">
        <f>IF(G10=1,I10,0)</f>
        <v>3</v>
      </c>
      <c r="L10" s="28" t="s">
        <v>341</v>
      </c>
      <c r="N10" s="221" t="s">
        <v>121</v>
      </c>
      <c r="O10" s="221"/>
      <c r="P10" s="221"/>
      <c r="Q10" s="221"/>
      <c r="R10" s="221"/>
    </row>
    <row r="11" spans="2:18">
      <c r="B11" s="232"/>
      <c r="C11" s="132" t="s">
        <v>261</v>
      </c>
      <c r="D11" s="225" t="s">
        <v>317</v>
      </c>
      <c r="E11" s="226"/>
      <c r="F11" s="227"/>
      <c r="G11" s="28">
        <v>1</v>
      </c>
      <c r="H11" s="159"/>
      <c r="I11" s="44">
        <v>3</v>
      </c>
      <c r="J11" s="155">
        <f t="shared" ref="J11:J13" si="0">IF(G11=1,I11,0)</f>
        <v>3</v>
      </c>
      <c r="L11" s="28" t="s">
        <v>342</v>
      </c>
      <c r="N11" s="221" t="s">
        <v>121</v>
      </c>
      <c r="O11" s="221"/>
      <c r="P11" s="221"/>
      <c r="Q11" s="221"/>
      <c r="R11" s="221"/>
    </row>
    <row r="12" spans="2:18">
      <c r="B12" s="232"/>
      <c r="C12" s="145" t="s">
        <v>262</v>
      </c>
      <c r="D12" s="246" t="s">
        <v>318</v>
      </c>
      <c r="E12" s="247"/>
      <c r="F12" s="248"/>
      <c r="G12" s="96">
        <v>1</v>
      </c>
      <c r="H12" s="161"/>
      <c r="I12" s="152">
        <v>2</v>
      </c>
      <c r="J12" s="156">
        <f t="shared" si="0"/>
        <v>2</v>
      </c>
      <c r="L12" s="28" t="s">
        <v>343</v>
      </c>
      <c r="N12" s="221" t="s">
        <v>121</v>
      </c>
      <c r="O12" s="221"/>
      <c r="P12" s="221"/>
      <c r="Q12" s="221"/>
      <c r="R12" s="221"/>
    </row>
    <row r="13" spans="2:18">
      <c r="B13" s="147"/>
      <c r="C13" s="132" t="s">
        <v>263</v>
      </c>
      <c r="D13" s="246" t="s">
        <v>319</v>
      </c>
      <c r="E13" s="247"/>
      <c r="F13" s="248"/>
      <c r="G13" s="48">
        <v>1</v>
      </c>
      <c r="H13" s="159"/>
      <c r="I13" s="44">
        <v>2</v>
      </c>
      <c r="J13" s="156">
        <f t="shared" si="0"/>
        <v>2</v>
      </c>
      <c r="L13" s="28" t="s">
        <v>344</v>
      </c>
      <c r="N13" s="221" t="s">
        <v>121</v>
      </c>
      <c r="O13" s="221"/>
      <c r="P13" s="221"/>
      <c r="Q13" s="221"/>
      <c r="R13" s="221"/>
    </row>
    <row r="14" spans="2:18" ht="15.75" thickBot="1">
      <c r="B14" s="57"/>
      <c r="C14" s="58"/>
      <c r="D14" s="58"/>
      <c r="E14" s="58"/>
      <c r="F14" s="58"/>
      <c r="G14" s="58"/>
      <c r="H14" s="58"/>
      <c r="I14" s="58"/>
      <c r="J14" s="59"/>
    </row>
    <row r="15" spans="2:18" ht="15.75">
      <c r="B15" s="249" t="s">
        <v>258</v>
      </c>
      <c r="C15" s="250"/>
      <c r="D15" s="250"/>
      <c r="E15" s="250"/>
      <c r="F15" s="251"/>
      <c r="G15" s="135"/>
      <c r="H15" s="135"/>
      <c r="I15" s="135"/>
      <c r="J15" s="139"/>
    </row>
    <row r="16" spans="2:18" ht="30.75" customHeight="1">
      <c r="B16" s="231">
        <v>1</v>
      </c>
      <c r="C16" s="214" t="s">
        <v>270</v>
      </c>
      <c r="D16" s="214"/>
      <c r="E16" s="214"/>
      <c r="F16" s="214"/>
      <c r="G16" s="142">
        <f>E23/F23</f>
        <v>0.29411764705882354</v>
      </c>
      <c r="H16" s="159"/>
      <c r="I16" s="44">
        <v>30</v>
      </c>
      <c r="J16" s="157">
        <f>MIN(G16*I16,I16)</f>
        <v>8.8235294117647065</v>
      </c>
      <c r="L16" s="28" t="s">
        <v>345</v>
      </c>
      <c r="N16" s="216" t="s">
        <v>265</v>
      </c>
      <c r="O16" s="217"/>
      <c r="P16" s="217"/>
      <c r="Q16" s="217"/>
      <c r="R16" s="218"/>
    </row>
    <row r="17" spans="2:18" ht="30">
      <c r="B17" s="232"/>
      <c r="C17" s="18"/>
      <c r="D17" s="18"/>
      <c r="E17" s="131" t="s">
        <v>10</v>
      </c>
      <c r="F17" s="39" t="s">
        <v>177</v>
      </c>
      <c r="G17" s="3"/>
      <c r="H17" s="3"/>
      <c r="I17" s="3"/>
      <c r="J17" s="7"/>
    </row>
    <row r="18" spans="2:18">
      <c r="B18" s="232"/>
      <c r="C18" s="132" t="s">
        <v>260</v>
      </c>
      <c r="D18" s="14" t="s">
        <v>130</v>
      </c>
      <c r="E18" s="32">
        <v>2</v>
      </c>
      <c r="F18" s="32">
        <v>6</v>
      </c>
      <c r="G18" s="3"/>
      <c r="H18" s="3"/>
      <c r="I18" s="3"/>
      <c r="J18" s="7"/>
    </row>
    <row r="19" spans="2:18">
      <c r="B19" s="232"/>
      <c r="C19" s="132" t="s">
        <v>261</v>
      </c>
      <c r="D19" s="6" t="s">
        <v>131</v>
      </c>
      <c r="E19" s="32">
        <v>1</v>
      </c>
      <c r="F19" s="32">
        <v>4</v>
      </c>
      <c r="G19" s="3"/>
      <c r="H19" s="3"/>
      <c r="I19" s="3"/>
      <c r="J19" s="7"/>
    </row>
    <row r="20" spans="2:18">
      <c r="B20" s="232"/>
      <c r="C20" s="132" t="s">
        <v>262</v>
      </c>
      <c r="D20" s="6" t="s">
        <v>132</v>
      </c>
      <c r="E20" s="32">
        <v>1</v>
      </c>
      <c r="F20" s="32">
        <v>4</v>
      </c>
      <c r="G20" s="3"/>
      <c r="H20" s="3"/>
      <c r="I20" s="3"/>
      <c r="J20" s="7"/>
    </row>
    <row r="21" spans="2:18">
      <c r="B21" s="232"/>
      <c r="C21" s="132" t="s">
        <v>263</v>
      </c>
      <c r="D21" s="6" t="s">
        <v>133</v>
      </c>
      <c r="E21" s="32">
        <v>1</v>
      </c>
      <c r="F21" s="32">
        <v>3</v>
      </c>
      <c r="G21" s="3"/>
      <c r="H21" s="3"/>
      <c r="I21" s="3"/>
      <c r="J21" s="7"/>
    </row>
    <row r="22" spans="2:18">
      <c r="B22" s="232"/>
      <c r="C22" s="28"/>
      <c r="D22" s="28"/>
      <c r="E22" s="28"/>
      <c r="F22" s="28"/>
      <c r="G22" s="3"/>
      <c r="H22" s="3"/>
      <c r="I22" s="3"/>
      <c r="J22" s="7"/>
    </row>
    <row r="23" spans="2:18">
      <c r="B23" s="234"/>
      <c r="C23" s="28"/>
      <c r="D23" s="113" t="s">
        <v>160</v>
      </c>
      <c r="E23" s="129">
        <f>SUM(E18:E22)</f>
        <v>5</v>
      </c>
      <c r="F23" s="129">
        <f>SUM(F18:F22)</f>
        <v>17</v>
      </c>
      <c r="G23" s="3"/>
      <c r="H23" s="3"/>
      <c r="I23" s="3"/>
      <c r="J23" s="7"/>
    </row>
    <row r="24" spans="2:18" hidden="1">
      <c r="B24" s="148"/>
      <c r="C24" s="28"/>
      <c r="D24" s="113"/>
      <c r="E24" s="129"/>
      <c r="F24" s="129"/>
      <c r="G24" s="48"/>
      <c r="H24" s="159"/>
      <c r="I24" s="44"/>
      <c r="J24" s="155"/>
    </row>
    <row r="25" spans="2:18" hidden="1">
      <c r="B25" s="55"/>
      <c r="C25" s="28"/>
      <c r="D25" s="28"/>
      <c r="E25" s="28"/>
      <c r="F25" s="28"/>
      <c r="G25" s="48"/>
      <c r="H25" s="159"/>
      <c r="I25" s="44"/>
      <c r="J25" s="155"/>
    </row>
    <row r="26" spans="2:18" ht="15.75" thickBot="1">
      <c r="B26" s="136"/>
      <c r="C26" s="137"/>
      <c r="D26" s="137"/>
      <c r="E26" s="137"/>
      <c r="F26" s="137"/>
      <c r="G26" s="137"/>
      <c r="H26" s="137"/>
      <c r="I26" s="137"/>
      <c r="J26" s="138"/>
    </row>
    <row r="27" spans="2:18" ht="15.75">
      <c r="B27" s="249" t="s">
        <v>259</v>
      </c>
      <c r="C27" s="250"/>
      <c r="D27" s="250"/>
      <c r="E27" s="250"/>
      <c r="F27" s="251"/>
      <c r="G27" s="11"/>
      <c r="H27" s="11"/>
      <c r="I27" s="11"/>
      <c r="J27" s="13"/>
    </row>
    <row r="28" spans="2:18">
      <c r="B28" s="231">
        <v>1</v>
      </c>
      <c r="C28" s="235" t="s">
        <v>269</v>
      </c>
      <c r="D28" s="236"/>
      <c r="E28" s="236"/>
      <c r="F28" s="237"/>
      <c r="G28" s="3"/>
      <c r="H28" s="3"/>
      <c r="I28" s="3"/>
      <c r="J28" s="7"/>
    </row>
    <row r="29" spans="2:18">
      <c r="B29" s="232"/>
      <c r="C29" s="132" t="s">
        <v>260</v>
      </c>
      <c r="D29" s="222" t="s">
        <v>137</v>
      </c>
      <c r="E29" s="223"/>
      <c r="F29" s="224"/>
      <c r="G29" s="133">
        <v>1</v>
      </c>
      <c r="H29" s="159"/>
      <c r="I29" s="44">
        <v>5</v>
      </c>
      <c r="J29" s="155">
        <f>IF(G29=1,I29,0)</f>
        <v>5</v>
      </c>
      <c r="L29" s="28" t="s">
        <v>346</v>
      </c>
      <c r="N29" s="221" t="s">
        <v>121</v>
      </c>
      <c r="O29" s="221"/>
      <c r="P29" s="221"/>
      <c r="Q29" s="221"/>
      <c r="R29" s="221"/>
    </row>
    <row r="30" spans="2:18">
      <c r="B30" s="232"/>
      <c r="C30" s="132" t="s">
        <v>261</v>
      </c>
      <c r="D30" s="222" t="s">
        <v>140</v>
      </c>
      <c r="E30" s="223"/>
      <c r="F30" s="224"/>
      <c r="G30" s="142">
        <f>E32/E31</f>
        <v>0.64444444444444449</v>
      </c>
      <c r="H30" s="159"/>
      <c r="I30" s="44">
        <v>10</v>
      </c>
      <c r="J30" s="157">
        <f>MIN(G30*I30,I30)</f>
        <v>6.4444444444444446</v>
      </c>
      <c r="L30" s="28" t="s">
        <v>347</v>
      </c>
      <c r="N30" s="219" t="s">
        <v>266</v>
      </c>
      <c r="O30" s="219"/>
      <c r="P30" s="219"/>
      <c r="Q30" s="219"/>
      <c r="R30" s="219"/>
    </row>
    <row r="31" spans="2:18">
      <c r="B31" s="232"/>
      <c r="C31" s="132"/>
      <c r="D31" s="130" t="s">
        <v>255</v>
      </c>
      <c r="E31" s="32">
        <v>45</v>
      </c>
      <c r="F31" s="28"/>
      <c r="G31" s="3"/>
      <c r="H31" s="3"/>
      <c r="I31" s="3"/>
      <c r="J31" s="7"/>
    </row>
    <row r="32" spans="2:18">
      <c r="B32" s="232"/>
      <c r="C32" s="132"/>
      <c r="D32" s="130" t="s">
        <v>256</v>
      </c>
      <c r="E32" s="32">
        <v>29</v>
      </c>
      <c r="F32" s="41"/>
      <c r="G32" s="3"/>
      <c r="H32" s="3"/>
      <c r="I32" s="3"/>
      <c r="J32" s="7"/>
    </row>
    <row r="33" spans="2:18">
      <c r="B33" s="232"/>
      <c r="C33" s="132" t="s">
        <v>262</v>
      </c>
      <c r="D33" s="6" t="s">
        <v>154</v>
      </c>
      <c r="E33" s="41"/>
      <c r="F33" s="41"/>
      <c r="G33" s="142">
        <f>E34/(MAX('Data Details'!E30,'Data Details'!E9))</f>
        <v>0.22500000000000001</v>
      </c>
      <c r="H33" s="159"/>
      <c r="I33" s="44">
        <v>10</v>
      </c>
      <c r="J33" s="157">
        <f>MIN(G33*I33,I33)</f>
        <v>2.25</v>
      </c>
      <c r="L33" s="28" t="s">
        <v>348</v>
      </c>
      <c r="N33" s="225" t="s">
        <v>266</v>
      </c>
      <c r="O33" s="226"/>
      <c r="P33" s="226"/>
      <c r="Q33" s="226"/>
      <c r="R33" s="227"/>
    </row>
    <row r="34" spans="2:18">
      <c r="B34" s="234"/>
      <c r="C34" s="28"/>
      <c r="D34" s="112" t="s">
        <v>274</v>
      </c>
      <c r="E34" s="32">
        <v>27</v>
      </c>
      <c r="F34" s="28"/>
      <c r="G34" s="3"/>
      <c r="H34" s="3"/>
      <c r="I34" s="3"/>
      <c r="J34" s="7"/>
    </row>
    <row r="35" spans="2:18" hidden="1">
      <c r="B35" s="55"/>
      <c r="C35" s="28"/>
      <c r="D35" s="112"/>
      <c r="E35" s="41"/>
      <c r="F35" s="28"/>
      <c r="G35" s="28"/>
      <c r="H35" s="28"/>
      <c r="I35" s="28"/>
      <c r="J35" s="56"/>
    </row>
    <row r="36" spans="2:18">
      <c r="B36" s="231">
        <v>2</v>
      </c>
      <c r="C36" s="235" t="s">
        <v>268</v>
      </c>
      <c r="D36" s="236"/>
      <c r="E36" s="236"/>
      <c r="F36" s="237"/>
      <c r="G36" s="28"/>
      <c r="H36" s="28"/>
      <c r="I36" s="28"/>
      <c r="J36" s="56"/>
    </row>
    <row r="37" spans="2:18">
      <c r="B37" s="232"/>
      <c r="C37" s="132" t="s">
        <v>260</v>
      </c>
      <c r="D37" s="222" t="s">
        <v>138</v>
      </c>
      <c r="E37" s="223"/>
      <c r="F37" s="224"/>
      <c r="G37" s="28">
        <v>2</v>
      </c>
      <c r="H37" s="159"/>
      <c r="I37" s="44">
        <v>5</v>
      </c>
      <c r="J37" s="155">
        <f>G37+1</f>
        <v>3</v>
      </c>
      <c r="L37" s="28" t="s">
        <v>349</v>
      </c>
      <c r="N37" s="28"/>
      <c r="O37" s="28" t="s">
        <v>157</v>
      </c>
      <c r="P37" s="28" t="s">
        <v>156</v>
      </c>
      <c r="Q37" s="28" t="s">
        <v>155</v>
      </c>
      <c r="R37" s="28" t="s">
        <v>141</v>
      </c>
    </row>
    <row r="38" spans="2:18">
      <c r="B38" s="232"/>
      <c r="C38" s="132" t="s">
        <v>261</v>
      </c>
      <c r="D38" s="222" t="s">
        <v>106</v>
      </c>
      <c r="E38" s="223"/>
      <c r="F38" s="224"/>
      <c r="G38" s="28">
        <v>1</v>
      </c>
      <c r="H38" s="159"/>
      <c r="I38" s="44">
        <v>5</v>
      </c>
      <c r="J38" s="155">
        <f>IF(G38=1,I38,0)</f>
        <v>5</v>
      </c>
      <c r="L38" s="28" t="s">
        <v>350</v>
      </c>
      <c r="N38" s="221" t="s">
        <v>121</v>
      </c>
      <c r="O38" s="221"/>
      <c r="P38" s="221"/>
      <c r="Q38" s="221"/>
      <c r="R38" s="221"/>
    </row>
    <row r="39" spans="2:18">
      <c r="B39" s="232"/>
      <c r="C39" s="132" t="s">
        <v>262</v>
      </c>
      <c r="D39" s="222" t="s">
        <v>116</v>
      </c>
      <c r="E39" s="223"/>
      <c r="F39" s="224"/>
      <c r="G39" s="28">
        <v>1</v>
      </c>
      <c r="H39" s="159"/>
      <c r="I39" s="44">
        <v>5</v>
      </c>
      <c r="J39" s="155">
        <f>IF(G39=1,I39,0)</f>
        <v>5</v>
      </c>
      <c r="L39" s="28" t="s">
        <v>351</v>
      </c>
      <c r="N39" s="221" t="s">
        <v>121</v>
      </c>
      <c r="O39" s="221"/>
      <c r="P39" s="221"/>
      <c r="Q39" s="221"/>
      <c r="R39" s="221"/>
    </row>
    <row r="40" spans="2:18">
      <c r="B40" s="232"/>
      <c r="C40" s="132" t="s">
        <v>263</v>
      </c>
      <c r="D40" s="225" t="s">
        <v>149</v>
      </c>
      <c r="E40" s="226"/>
      <c r="F40" s="227"/>
      <c r="G40" s="32">
        <v>1</v>
      </c>
      <c r="H40" s="159"/>
      <c r="I40" s="44">
        <v>5</v>
      </c>
      <c r="J40" s="155">
        <f>IF(G40&lt;1,0,IF(G40&lt;5,3,IF(G40&lt;10,4,5)))</f>
        <v>3</v>
      </c>
      <c r="L40" s="28" t="s">
        <v>352</v>
      </c>
      <c r="N40" s="28">
        <v>1</v>
      </c>
      <c r="O40" s="28"/>
      <c r="P40" s="28" t="s">
        <v>174</v>
      </c>
      <c r="Q40" s="61" t="s">
        <v>175</v>
      </c>
      <c r="R40" s="28" t="s">
        <v>173</v>
      </c>
    </row>
    <row r="41" spans="2:18">
      <c r="B41" s="234"/>
      <c r="C41" s="132" t="s">
        <v>267</v>
      </c>
      <c r="D41" s="225" t="s">
        <v>152</v>
      </c>
      <c r="E41" s="226"/>
      <c r="F41" s="227"/>
      <c r="G41" s="32">
        <v>1</v>
      </c>
      <c r="H41" s="159"/>
      <c r="I41" s="44">
        <v>5</v>
      </c>
      <c r="J41" s="155">
        <f>MIN(G41,5)</f>
        <v>1</v>
      </c>
      <c r="L41" s="28" t="s">
        <v>353</v>
      </c>
      <c r="N41" s="219" t="s">
        <v>354</v>
      </c>
      <c r="O41" s="219"/>
      <c r="P41" s="219"/>
      <c r="Q41" s="219"/>
      <c r="R41" s="219"/>
    </row>
    <row r="42" spans="2:18" hidden="1">
      <c r="B42" s="95"/>
      <c r="C42" s="96"/>
      <c r="D42" s="96"/>
      <c r="E42" s="96"/>
      <c r="F42" s="96"/>
      <c r="G42" s="143"/>
      <c r="H42" s="161"/>
      <c r="I42" s="152"/>
      <c r="J42" s="156"/>
    </row>
    <row r="43" spans="2:18" ht="15.75" thickBot="1">
      <c r="B43" s="57"/>
      <c r="C43" s="58"/>
      <c r="D43" s="58"/>
      <c r="E43" s="58"/>
      <c r="F43" s="58"/>
      <c r="G43" s="144"/>
      <c r="H43" s="162"/>
      <c r="I43" s="153"/>
      <c r="J43" s="158"/>
    </row>
    <row r="44" spans="2:18" ht="27" thickBot="1">
      <c r="B44" s="258" t="s">
        <v>264</v>
      </c>
      <c r="C44" s="259"/>
      <c r="D44" s="259"/>
      <c r="E44" s="259"/>
      <c r="F44" s="259"/>
      <c r="G44" s="150"/>
      <c r="H44" s="150"/>
      <c r="I44" s="150">
        <f>SUM(I6:I43)</f>
        <v>100</v>
      </c>
      <c r="J44" s="151">
        <f>SUM(J6:J43)</f>
        <v>54.922140522875814</v>
      </c>
    </row>
  </sheetData>
  <mergeCells count="44">
    <mergeCell ref="D7:F7"/>
    <mergeCell ref="D8:F8"/>
    <mergeCell ref="B2:J2"/>
    <mergeCell ref="B16:B23"/>
    <mergeCell ref="B28:B34"/>
    <mergeCell ref="B5:B8"/>
    <mergeCell ref="B9:B12"/>
    <mergeCell ref="B27:F27"/>
    <mergeCell ref="C9:F9"/>
    <mergeCell ref="C28:F28"/>
    <mergeCell ref="C16:F16"/>
    <mergeCell ref="C5:F5"/>
    <mergeCell ref="B4:F4"/>
    <mergeCell ref="D10:F10"/>
    <mergeCell ref="D11:F11"/>
    <mergeCell ref="D12:F12"/>
    <mergeCell ref="B44:F44"/>
    <mergeCell ref="N10:R10"/>
    <mergeCell ref="N11:R11"/>
    <mergeCell ref="N12:R12"/>
    <mergeCell ref="N16:R16"/>
    <mergeCell ref="N29:R29"/>
    <mergeCell ref="N30:R30"/>
    <mergeCell ref="N33:R33"/>
    <mergeCell ref="N38:R38"/>
    <mergeCell ref="B15:F15"/>
    <mergeCell ref="B36:B41"/>
    <mergeCell ref="C36:F36"/>
    <mergeCell ref="D41:F41"/>
    <mergeCell ref="D29:F29"/>
    <mergeCell ref="D30:F30"/>
    <mergeCell ref="N2:R2"/>
    <mergeCell ref="N13:R13"/>
    <mergeCell ref="N39:R39"/>
    <mergeCell ref="N41:R41"/>
    <mergeCell ref="D13:F13"/>
    <mergeCell ref="D37:F37"/>
    <mergeCell ref="D38:F38"/>
    <mergeCell ref="D39:F39"/>
    <mergeCell ref="D40:F40"/>
    <mergeCell ref="N6:R6"/>
    <mergeCell ref="N7:R7"/>
    <mergeCell ref="N8:R8"/>
    <mergeCell ref="D6:F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F30"/>
  <sheetViews>
    <sheetView topLeftCell="A4" workbookViewId="0">
      <selection activeCell="K15" sqref="K15"/>
    </sheetView>
  </sheetViews>
  <sheetFormatPr defaultRowHeight="15"/>
  <cols>
    <col min="3" max="3" width="7.5703125" customWidth="1"/>
    <col min="4" max="4" width="62" bestFit="1" customWidth="1"/>
    <col min="5" max="5" width="15" customWidth="1"/>
    <col min="6" max="6" width="16.7109375" customWidth="1"/>
  </cols>
  <sheetData>
    <row r="3" spans="3:6" ht="30">
      <c r="C3" s="18">
        <v>1</v>
      </c>
      <c r="D3" s="110" t="s">
        <v>159</v>
      </c>
      <c r="E3" s="15" t="s">
        <v>34</v>
      </c>
      <c r="F3" s="15" t="s">
        <v>45</v>
      </c>
    </row>
    <row r="4" spans="3:6">
      <c r="C4" s="18"/>
      <c r="D4" s="112" t="s">
        <v>29</v>
      </c>
      <c r="E4" s="32">
        <v>20</v>
      </c>
      <c r="F4" s="32">
        <v>200</v>
      </c>
    </row>
    <row r="5" spans="3:6">
      <c r="C5" s="18"/>
      <c r="D5" s="112" t="s">
        <v>30</v>
      </c>
      <c r="E5" s="32">
        <v>30</v>
      </c>
      <c r="F5" s="32">
        <v>300</v>
      </c>
    </row>
    <row r="6" spans="3:6">
      <c r="C6" s="18"/>
      <c r="D6" s="112" t="s">
        <v>31</v>
      </c>
      <c r="E6" s="32">
        <v>10</v>
      </c>
      <c r="F6" s="32">
        <v>100</v>
      </c>
    </row>
    <row r="7" spans="3:6">
      <c r="C7" s="18"/>
      <c r="D7" s="112" t="s">
        <v>32</v>
      </c>
      <c r="E7" s="32">
        <v>10</v>
      </c>
      <c r="F7" s="32">
        <v>100</v>
      </c>
    </row>
    <row r="8" spans="3:6">
      <c r="C8" s="18"/>
      <c r="D8" s="112" t="s">
        <v>33</v>
      </c>
      <c r="E8" s="32">
        <v>50</v>
      </c>
      <c r="F8" s="32">
        <v>500</v>
      </c>
    </row>
    <row r="9" spans="3:6">
      <c r="C9" s="18"/>
      <c r="D9" s="113" t="s">
        <v>160</v>
      </c>
      <c r="E9" s="42">
        <f>SUM(E4:E8)</f>
        <v>120</v>
      </c>
      <c r="F9" s="42">
        <f>SUM(F4:F8)</f>
        <v>1200</v>
      </c>
    </row>
    <row r="10" spans="3:6" ht="30">
      <c r="C10" s="18">
        <v>2</v>
      </c>
      <c r="D10" s="111" t="s">
        <v>161</v>
      </c>
      <c r="E10" s="15" t="s">
        <v>34</v>
      </c>
      <c r="F10" s="15" t="s">
        <v>45</v>
      </c>
    </row>
    <row r="11" spans="3:6">
      <c r="C11" s="18"/>
      <c r="D11" s="112" t="s">
        <v>29</v>
      </c>
      <c r="E11" s="32">
        <v>12</v>
      </c>
      <c r="F11" s="32">
        <v>120</v>
      </c>
    </row>
    <row r="12" spans="3:6">
      <c r="C12" s="18"/>
      <c r="D12" s="112" t="s">
        <v>30</v>
      </c>
      <c r="E12" s="32">
        <v>18</v>
      </c>
      <c r="F12" s="32">
        <v>200</v>
      </c>
    </row>
    <row r="13" spans="3:6">
      <c r="C13" s="18"/>
      <c r="D13" s="112" t="s">
        <v>31</v>
      </c>
      <c r="E13" s="32">
        <v>6</v>
      </c>
      <c r="F13" s="32">
        <v>50</v>
      </c>
    </row>
    <row r="14" spans="3:6">
      <c r="C14" s="18"/>
      <c r="D14" s="112" t="s">
        <v>32</v>
      </c>
      <c r="E14" s="32">
        <v>7</v>
      </c>
      <c r="F14" s="32">
        <v>80</v>
      </c>
    </row>
    <row r="15" spans="3:6">
      <c r="C15" s="18"/>
      <c r="D15" s="112" t="s">
        <v>33</v>
      </c>
      <c r="E15" s="32">
        <v>30</v>
      </c>
      <c r="F15" s="32">
        <v>300</v>
      </c>
    </row>
    <row r="16" spans="3:6">
      <c r="C16" s="18"/>
      <c r="D16" s="113" t="s">
        <v>160</v>
      </c>
      <c r="E16" s="42">
        <f>SUM(E11:E15)</f>
        <v>73</v>
      </c>
      <c r="F16" s="42">
        <f>SUM(F11:F15)</f>
        <v>750</v>
      </c>
    </row>
    <row r="17" spans="3:6" ht="30">
      <c r="C17" s="18">
        <v>3</v>
      </c>
      <c r="D17" s="111" t="s">
        <v>162</v>
      </c>
      <c r="E17" s="15" t="s">
        <v>34</v>
      </c>
      <c r="F17" s="15" t="s">
        <v>45</v>
      </c>
    </row>
    <row r="18" spans="3:6">
      <c r="C18" s="18"/>
      <c r="D18" s="112" t="s">
        <v>29</v>
      </c>
      <c r="E18" s="32">
        <v>6</v>
      </c>
      <c r="F18" s="32">
        <v>80</v>
      </c>
    </row>
    <row r="19" spans="3:6">
      <c r="C19" s="18"/>
      <c r="D19" s="112" t="s">
        <v>30</v>
      </c>
      <c r="E19" s="32">
        <v>9</v>
      </c>
      <c r="F19" s="32">
        <v>100</v>
      </c>
    </row>
    <row r="20" spans="3:6">
      <c r="C20" s="18"/>
      <c r="D20" s="112" t="s">
        <v>31</v>
      </c>
      <c r="E20" s="32">
        <v>3</v>
      </c>
      <c r="F20" s="32">
        <v>25</v>
      </c>
    </row>
    <row r="21" spans="3:6">
      <c r="C21" s="18"/>
      <c r="D21" s="112" t="s">
        <v>32</v>
      </c>
      <c r="E21" s="32">
        <v>5</v>
      </c>
      <c r="F21" s="32">
        <v>40</v>
      </c>
    </row>
    <row r="22" spans="3:6">
      <c r="C22" s="18"/>
      <c r="D22" s="112" t="s">
        <v>33</v>
      </c>
      <c r="E22" s="32">
        <v>15</v>
      </c>
      <c r="F22" s="32">
        <v>150</v>
      </c>
    </row>
    <row r="23" spans="3:6">
      <c r="C23" s="18"/>
      <c r="D23" s="113" t="s">
        <v>160</v>
      </c>
      <c r="E23" s="42">
        <f>SUM(E18:E22)</f>
        <v>38</v>
      </c>
      <c r="F23" s="42">
        <f>SUM(F18:F22)</f>
        <v>395</v>
      </c>
    </row>
    <row r="24" spans="3:6" ht="30">
      <c r="C24" s="18">
        <v>4</v>
      </c>
      <c r="D24" s="110" t="s">
        <v>163</v>
      </c>
      <c r="E24" s="15" t="s">
        <v>34</v>
      </c>
      <c r="F24" s="15" t="s">
        <v>164</v>
      </c>
    </row>
    <row r="25" spans="3:6">
      <c r="C25" s="18"/>
      <c r="D25" s="112" t="s">
        <v>29</v>
      </c>
      <c r="E25" s="32">
        <v>8</v>
      </c>
      <c r="F25" s="32">
        <v>30</v>
      </c>
    </row>
    <row r="26" spans="3:6">
      <c r="C26" s="18"/>
      <c r="D26" s="112" t="s">
        <v>30</v>
      </c>
      <c r="E26" s="32">
        <v>9</v>
      </c>
      <c r="F26" s="32">
        <v>40</v>
      </c>
    </row>
    <row r="27" spans="3:6">
      <c r="C27" s="18"/>
      <c r="D27" s="112" t="s">
        <v>31</v>
      </c>
      <c r="E27" s="32">
        <v>13</v>
      </c>
      <c r="F27" s="32">
        <v>20</v>
      </c>
    </row>
    <row r="28" spans="3:6">
      <c r="C28" s="18"/>
      <c r="D28" s="112" t="s">
        <v>32</v>
      </c>
      <c r="E28" s="32">
        <v>15</v>
      </c>
      <c r="F28" s="32">
        <v>20</v>
      </c>
    </row>
    <row r="29" spans="3:6">
      <c r="C29" s="18"/>
      <c r="D29" s="112" t="s">
        <v>33</v>
      </c>
      <c r="E29" s="32">
        <v>70</v>
      </c>
      <c r="F29" s="32">
        <v>70</v>
      </c>
    </row>
    <row r="30" spans="3:6">
      <c r="C30" s="18"/>
      <c r="D30" s="113" t="s">
        <v>160</v>
      </c>
      <c r="E30" s="42">
        <f>SUM(E25:E29)</f>
        <v>115</v>
      </c>
      <c r="F30" s="42">
        <f>SUM(F25:F29)</f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G5:G42"/>
  <sheetViews>
    <sheetView topLeftCell="A7" workbookViewId="0">
      <selection activeCell="J16" sqref="J16"/>
    </sheetView>
  </sheetViews>
  <sheetFormatPr defaultRowHeight="15"/>
  <cols>
    <col min="7" max="7" width="36.5703125" customWidth="1"/>
  </cols>
  <sheetData>
    <row r="5" spans="7:7">
      <c r="G5" t="s">
        <v>48</v>
      </c>
    </row>
    <row r="6" spans="7:7">
      <c r="G6" t="s">
        <v>47</v>
      </c>
    </row>
    <row r="7" spans="7:7">
      <c r="G7" t="s">
        <v>67</v>
      </c>
    </row>
    <row r="8" spans="7:7">
      <c r="G8" t="s">
        <v>79</v>
      </c>
    </row>
    <row r="9" spans="7:7">
      <c r="G9" t="s">
        <v>60</v>
      </c>
    </row>
    <row r="10" spans="7:7">
      <c r="G10" t="s">
        <v>81</v>
      </c>
    </row>
    <row r="11" spans="7:7">
      <c r="G11" t="s">
        <v>74</v>
      </c>
    </row>
    <row r="12" spans="7:7">
      <c r="G12" t="s">
        <v>58</v>
      </c>
    </row>
    <row r="13" spans="7:7">
      <c r="G13" t="s">
        <v>72</v>
      </c>
    </row>
    <row r="14" spans="7:7">
      <c r="G14" t="s">
        <v>80</v>
      </c>
    </row>
    <row r="15" spans="7:7">
      <c r="G15" t="s">
        <v>73</v>
      </c>
    </row>
    <row r="16" spans="7:7">
      <c r="G16" t="s">
        <v>57</v>
      </c>
    </row>
    <row r="17" spans="7:7">
      <c r="G17" t="s">
        <v>55</v>
      </c>
    </row>
    <row r="18" spans="7:7">
      <c r="G18" t="s">
        <v>70</v>
      </c>
    </row>
    <row r="19" spans="7:7">
      <c r="G19" t="s">
        <v>54</v>
      </c>
    </row>
    <row r="20" spans="7:7">
      <c r="G20" t="s">
        <v>53</v>
      </c>
    </row>
    <row r="21" spans="7:7">
      <c r="G21" t="s">
        <v>52</v>
      </c>
    </row>
    <row r="22" spans="7:7">
      <c r="G22" t="s">
        <v>62</v>
      </c>
    </row>
    <row r="23" spans="7:7">
      <c r="G23" t="s">
        <v>84</v>
      </c>
    </row>
    <row r="24" spans="7:7">
      <c r="G24" t="s">
        <v>77</v>
      </c>
    </row>
    <row r="25" spans="7:7">
      <c r="G25" t="s">
        <v>63</v>
      </c>
    </row>
    <row r="26" spans="7:7">
      <c r="G26" t="s">
        <v>65</v>
      </c>
    </row>
    <row r="27" spans="7:7">
      <c r="G27" t="s">
        <v>64</v>
      </c>
    </row>
    <row r="28" spans="7:7">
      <c r="G28" t="s">
        <v>69</v>
      </c>
    </row>
    <row r="29" spans="7:7">
      <c r="G29" t="s">
        <v>83</v>
      </c>
    </row>
    <row r="30" spans="7:7">
      <c r="G30" t="s">
        <v>76</v>
      </c>
    </row>
    <row r="31" spans="7:7">
      <c r="G31" t="s">
        <v>56</v>
      </c>
    </row>
    <row r="32" spans="7:7">
      <c r="G32" t="s">
        <v>61</v>
      </c>
    </row>
    <row r="33" spans="7:7">
      <c r="G33" t="s">
        <v>68</v>
      </c>
    </row>
    <row r="34" spans="7:7">
      <c r="G34" t="s">
        <v>51</v>
      </c>
    </row>
    <row r="35" spans="7:7">
      <c r="G35" t="s">
        <v>50</v>
      </c>
    </row>
    <row r="36" spans="7:7">
      <c r="G36" t="s">
        <v>49</v>
      </c>
    </row>
    <row r="37" spans="7:7">
      <c r="G37" t="s">
        <v>66</v>
      </c>
    </row>
    <row r="38" spans="7:7">
      <c r="G38" t="s">
        <v>78</v>
      </c>
    </row>
    <row r="39" spans="7:7">
      <c r="G39" t="s">
        <v>59</v>
      </c>
    </row>
    <row r="40" spans="7:7">
      <c r="G40" t="s">
        <v>71</v>
      </c>
    </row>
    <row r="41" spans="7:7">
      <c r="G41" t="s">
        <v>82</v>
      </c>
    </row>
    <row r="42" spans="7:7">
      <c r="G42" t="s">
        <v>75</v>
      </c>
    </row>
  </sheetData>
  <sortState ref="G5:G42">
    <sortCondition ref="G5:G4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69"/>
  <sheetViews>
    <sheetView workbookViewId="0">
      <selection activeCell="AQ4" sqref="AQ4"/>
    </sheetView>
  </sheetViews>
  <sheetFormatPr defaultRowHeight="15"/>
  <cols>
    <col min="3" max="40" width="3.140625" customWidth="1"/>
    <col min="41" max="41" width="2.7109375" customWidth="1"/>
    <col min="42" max="42" width="3.28515625" customWidth="1"/>
  </cols>
  <sheetData>
    <row r="2" spans="1:43">
      <c r="AJ2" t="s">
        <v>103</v>
      </c>
      <c r="AQ2" t="e">
        <f>Institution!#REF!</f>
        <v>#REF!</v>
      </c>
    </row>
    <row r="3" spans="1:43" ht="149.25">
      <c r="C3" s="21" t="s">
        <v>48</v>
      </c>
      <c r="D3" s="21" t="s">
        <v>47</v>
      </c>
      <c r="E3" s="21" t="s">
        <v>67</v>
      </c>
      <c r="F3" s="21" t="s">
        <v>79</v>
      </c>
      <c r="G3" s="21" t="s">
        <v>60</v>
      </c>
      <c r="H3" s="21" t="s">
        <v>81</v>
      </c>
      <c r="I3" s="21" t="s">
        <v>74</v>
      </c>
      <c r="J3" s="21" t="s">
        <v>58</v>
      </c>
      <c r="K3" s="21" t="s">
        <v>72</v>
      </c>
      <c r="L3" s="21" t="s">
        <v>80</v>
      </c>
      <c r="M3" s="21" t="s">
        <v>73</v>
      </c>
      <c r="N3" s="21" t="s">
        <v>57</v>
      </c>
      <c r="O3" s="21" t="s">
        <v>55</v>
      </c>
      <c r="P3" s="21" t="s">
        <v>70</v>
      </c>
      <c r="Q3" s="21" t="s">
        <v>54</v>
      </c>
      <c r="R3" s="21" t="s">
        <v>53</v>
      </c>
      <c r="S3" s="21" t="s">
        <v>52</v>
      </c>
      <c r="T3" s="21" t="s">
        <v>62</v>
      </c>
      <c r="U3" s="21" t="s">
        <v>84</v>
      </c>
      <c r="V3" s="21" t="s">
        <v>77</v>
      </c>
      <c r="W3" s="21" t="s">
        <v>63</v>
      </c>
      <c r="X3" s="21" t="s">
        <v>65</v>
      </c>
      <c r="Y3" s="21" t="s">
        <v>64</v>
      </c>
      <c r="Z3" s="21" t="s">
        <v>69</v>
      </c>
      <c r="AA3" s="21" t="s">
        <v>83</v>
      </c>
      <c r="AB3" s="21" t="s">
        <v>76</v>
      </c>
      <c r="AC3" s="21" t="s">
        <v>56</v>
      </c>
      <c r="AD3" s="21" t="s">
        <v>61</v>
      </c>
      <c r="AE3" s="21" t="s">
        <v>68</v>
      </c>
      <c r="AF3" s="21" t="s">
        <v>51</v>
      </c>
      <c r="AG3" s="21" t="s">
        <v>50</v>
      </c>
      <c r="AH3" s="21" t="s">
        <v>49</v>
      </c>
      <c r="AI3" s="21" t="s">
        <v>66</v>
      </c>
      <c r="AJ3" s="21" t="s">
        <v>78</v>
      </c>
      <c r="AK3" s="21" t="s">
        <v>59</v>
      </c>
      <c r="AL3" s="21" t="s">
        <v>71</v>
      </c>
      <c r="AM3" s="21" t="s">
        <v>82</v>
      </c>
      <c r="AN3" s="21" t="s">
        <v>75</v>
      </c>
      <c r="AQ3" s="22" t="s">
        <v>102</v>
      </c>
    </row>
    <row r="4" spans="1:43">
      <c r="A4" t="s">
        <v>3</v>
      </c>
      <c r="B4">
        <v>1</v>
      </c>
      <c r="AQ4">
        <f>A_1</f>
        <v>1</v>
      </c>
    </row>
    <row r="5" spans="1:43">
      <c r="B5">
        <v>2</v>
      </c>
      <c r="AQ5">
        <f>A_2</f>
        <v>1</v>
      </c>
    </row>
    <row r="6" spans="1:43">
      <c r="B6">
        <v>3</v>
      </c>
      <c r="AQ6">
        <f>A_3</f>
        <v>1</v>
      </c>
    </row>
    <row r="7" spans="1:43">
      <c r="A7" t="s">
        <v>4</v>
      </c>
      <c r="B7">
        <v>1</v>
      </c>
      <c r="AQ7">
        <f>Institution!F12</f>
        <v>1</v>
      </c>
    </row>
    <row r="8" spans="1:43">
      <c r="B8">
        <v>2</v>
      </c>
      <c r="AQ8">
        <f>Institution!F13</f>
        <v>1</v>
      </c>
    </row>
    <row r="9" spans="1:43">
      <c r="B9">
        <v>3</v>
      </c>
      <c r="AQ9">
        <f>Institution!F16</f>
        <v>1</v>
      </c>
    </row>
    <row r="10" spans="1:43">
      <c r="A10" t="s">
        <v>7</v>
      </c>
      <c r="B10">
        <v>1</v>
      </c>
      <c r="AQ10">
        <f>Institution!F21</f>
        <v>1</v>
      </c>
    </row>
    <row r="11" spans="1:43">
      <c r="B11">
        <v>1.1000000000000001</v>
      </c>
      <c r="AQ11" t="e">
        <f>Institution!#REF!</f>
        <v>#REF!</v>
      </c>
    </row>
    <row r="12" spans="1:43">
      <c r="B12">
        <v>2</v>
      </c>
      <c r="AQ12">
        <f>Institution!F22</f>
        <v>1</v>
      </c>
    </row>
    <row r="13" spans="1:43">
      <c r="B13">
        <v>2.1</v>
      </c>
      <c r="AQ13" t="e">
        <f>Institution!#REF!</f>
        <v>#REF!</v>
      </c>
    </row>
    <row r="14" spans="1:43">
      <c r="B14">
        <v>3</v>
      </c>
      <c r="AQ14">
        <f>Institution!F23</f>
        <v>1</v>
      </c>
    </row>
    <row r="15" spans="1:43">
      <c r="B15">
        <v>4</v>
      </c>
      <c r="AQ15">
        <f>Institution!F24</f>
        <v>1</v>
      </c>
    </row>
    <row r="16" spans="1:43">
      <c r="B16">
        <v>5</v>
      </c>
      <c r="AQ16">
        <f>Institution!F25</f>
        <v>1</v>
      </c>
    </row>
    <row r="17" spans="1:43">
      <c r="A17" t="s">
        <v>8</v>
      </c>
      <c r="B17">
        <v>1</v>
      </c>
      <c r="AQ17">
        <f>Institution!F28</f>
        <v>0</v>
      </c>
    </row>
    <row r="18" spans="1:43">
      <c r="B18">
        <v>2</v>
      </c>
      <c r="AQ18">
        <f>Institution!F29</f>
        <v>0</v>
      </c>
    </row>
    <row r="19" spans="1:43">
      <c r="B19">
        <v>3</v>
      </c>
      <c r="AQ19">
        <f>Institution!F30</f>
        <v>0</v>
      </c>
    </row>
    <row r="20" spans="1:43">
      <c r="B20">
        <v>4</v>
      </c>
      <c r="AQ20">
        <f>Institution!F31</f>
        <v>0</v>
      </c>
    </row>
    <row r="21" spans="1:43">
      <c r="B21">
        <v>5</v>
      </c>
      <c r="AQ21">
        <f>Institution!F32</f>
        <v>0</v>
      </c>
    </row>
    <row r="22" spans="1:43">
      <c r="B22">
        <v>6</v>
      </c>
      <c r="AQ22">
        <f>Institution!F33</f>
        <v>0</v>
      </c>
    </row>
    <row r="23" spans="1:43">
      <c r="B23">
        <v>1.1000000000000001</v>
      </c>
      <c r="AQ23">
        <f>Institution!G28</f>
        <v>0</v>
      </c>
    </row>
    <row r="24" spans="1:43">
      <c r="B24">
        <v>2.1</v>
      </c>
      <c r="AQ24">
        <f>Institution!G29</f>
        <v>0</v>
      </c>
    </row>
    <row r="25" spans="1:43">
      <c r="B25">
        <v>3.1</v>
      </c>
      <c r="AQ25">
        <f>Institution!G30</f>
        <v>0</v>
      </c>
    </row>
    <row r="26" spans="1:43">
      <c r="B26">
        <v>4.0999999999999996</v>
      </c>
      <c r="AQ26">
        <f>Institution!G31</f>
        <v>0</v>
      </c>
    </row>
    <row r="27" spans="1:43">
      <c r="B27">
        <v>5.0999999999999996</v>
      </c>
      <c r="AQ27">
        <f>Institution!G32</f>
        <v>0</v>
      </c>
    </row>
    <row r="28" spans="1:43">
      <c r="B28">
        <v>6.1</v>
      </c>
      <c r="AQ28">
        <f>Institution!G33</f>
        <v>0</v>
      </c>
    </row>
    <row r="29" spans="1:43">
      <c r="A29" t="s">
        <v>12</v>
      </c>
      <c r="B29">
        <v>1</v>
      </c>
      <c r="AQ29">
        <f>Institution!F36</f>
        <v>0</v>
      </c>
    </row>
    <row r="30" spans="1:43">
      <c r="B30">
        <v>1.1000000000000001</v>
      </c>
      <c r="AQ30" t="e">
        <f>Institution!#REF!</f>
        <v>#REF!</v>
      </c>
    </row>
    <row r="31" spans="1:43">
      <c r="B31">
        <v>2</v>
      </c>
      <c r="AQ31">
        <f>Institution!F37</f>
        <v>0</v>
      </c>
    </row>
    <row r="32" spans="1:43">
      <c r="B32">
        <v>3</v>
      </c>
      <c r="AQ32">
        <f>Institution!F38</f>
        <v>0</v>
      </c>
    </row>
    <row r="33" spans="1:43">
      <c r="B33" t="s">
        <v>21</v>
      </c>
      <c r="AQ33">
        <f>Institution!F39</f>
        <v>0</v>
      </c>
    </row>
    <row r="34" spans="1:43">
      <c r="B34" t="s">
        <v>22</v>
      </c>
      <c r="AQ34">
        <f>Institution!F40</f>
        <v>0</v>
      </c>
    </row>
    <row r="35" spans="1:43">
      <c r="B35" t="s">
        <v>23</v>
      </c>
      <c r="AQ35">
        <f>Institution!F41</f>
        <v>0</v>
      </c>
    </row>
    <row r="36" spans="1:43">
      <c r="B36" t="s">
        <v>24</v>
      </c>
      <c r="AQ36">
        <f>Institution!F42</f>
        <v>0</v>
      </c>
    </row>
    <row r="37" spans="1:43">
      <c r="B37" t="s">
        <v>25</v>
      </c>
      <c r="AQ37">
        <f>Institution!F43</f>
        <v>0</v>
      </c>
    </row>
    <row r="38" spans="1:43">
      <c r="B38" t="s">
        <v>26</v>
      </c>
      <c r="AQ38">
        <f>Institution!F44</f>
        <v>0</v>
      </c>
    </row>
    <row r="39" spans="1:43">
      <c r="B39" t="s">
        <v>27</v>
      </c>
      <c r="AQ39">
        <f>Institution!F45</f>
        <v>0</v>
      </c>
    </row>
    <row r="40" spans="1:43">
      <c r="A40" t="s">
        <v>28</v>
      </c>
      <c r="B40" t="s">
        <v>35</v>
      </c>
      <c r="AQ40" t="e">
        <f>#REF!</f>
        <v>#REF!</v>
      </c>
    </row>
    <row r="41" spans="1:43">
      <c r="B41" t="s">
        <v>36</v>
      </c>
      <c r="AQ41" t="e">
        <f>#REF!</f>
        <v>#REF!</v>
      </c>
    </row>
    <row r="42" spans="1:43">
      <c r="B42" t="s">
        <v>37</v>
      </c>
      <c r="AQ42" t="e">
        <f>#REF!</f>
        <v>#REF!</v>
      </c>
    </row>
    <row r="43" spans="1:43">
      <c r="B43" t="s">
        <v>38</v>
      </c>
      <c r="AQ43" t="e">
        <f>#REF!</f>
        <v>#REF!</v>
      </c>
    </row>
    <row r="44" spans="1:43">
      <c r="B44" t="s">
        <v>39</v>
      </c>
      <c r="AQ44" t="e">
        <f>#REF!</f>
        <v>#REF!</v>
      </c>
    </row>
    <row r="45" spans="1:43">
      <c r="B45" t="s">
        <v>87</v>
      </c>
      <c r="AQ45" t="e">
        <f>#REF!</f>
        <v>#REF!</v>
      </c>
    </row>
    <row r="46" spans="1:43">
      <c r="B46" t="s">
        <v>88</v>
      </c>
      <c r="AQ46" t="e">
        <f>#REF!</f>
        <v>#REF!</v>
      </c>
    </row>
    <row r="47" spans="1:43">
      <c r="B47" t="s">
        <v>89</v>
      </c>
      <c r="AQ47" t="e">
        <f>#REF!</f>
        <v>#REF!</v>
      </c>
    </row>
    <row r="48" spans="1:43">
      <c r="B48" t="s">
        <v>90</v>
      </c>
      <c r="AQ48" t="e">
        <f>#REF!</f>
        <v>#REF!</v>
      </c>
    </row>
    <row r="49" spans="2:43">
      <c r="B49" t="s">
        <v>91</v>
      </c>
      <c r="AQ49" t="e">
        <f>#REF!</f>
        <v>#REF!</v>
      </c>
    </row>
    <row r="50" spans="2:43">
      <c r="B50" t="s">
        <v>40</v>
      </c>
      <c r="AQ50" t="e">
        <f>#REF!</f>
        <v>#REF!</v>
      </c>
    </row>
    <row r="51" spans="2:43">
      <c r="B51" t="s">
        <v>41</v>
      </c>
      <c r="AQ51" t="e">
        <f>#REF!</f>
        <v>#REF!</v>
      </c>
    </row>
    <row r="52" spans="2:43">
      <c r="B52" t="s">
        <v>42</v>
      </c>
      <c r="AQ52" t="e">
        <f>#REF!</f>
        <v>#REF!</v>
      </c>
    </row>
    <row r="53" spans="2:43">
      <c r="B53" t="s">
        <v>43</v>
      </c>
      <c r="AQ53" t="e">
        <f>#REF!</f>
        <v>#REF!</v>
      </c>
    </row>
    <row r="54" spans="2:43">
      <c r="B54" t="s">
        <v>44</v>
      </c>
      <c r="AQ54" t="e">
        <f>#REF!</f>
        <v>#REF!</v>
      </c>
    </row>
    <row r="55" spans="2:43">
      <c r="B55" t="s">
        <v>92</v>
      </c>
      <c r="AQ55" t="e">
        <f>#REF!</f>
        <v>#REF!</v>
      </c>
    </row>
    <row r="56" spans="2:43">
      <c r="B56" t="s">
        <v>93</v>
      </c>
      <c r="AQ56" t="e">
        <f>#REF!</f>
        <v>#REF!</v>
      </c>
    </row>
    <row r="57" spans="2:43">
      <c r="B57" t="s">
        <v>94</v>
      </c>
      <c r="AQ57" t="e">
        <f>#REF!</f>
        <v>#REF!</v>
      </c>
    </row>
    <row r="58" spans="2:43">
      <c r="B58" t="s">
        <v>95</v>
      </c>
      <c r="AQ58" t="e">
        <f>#REF!</f>
        <v>#REF!</v>
      </c>
    </row>
    <row r="59" spans="2:43">
      <c r="B59" t="s">
        <v>96</v>
      </c>
      <c r="AQ59" t="e">
        <f>#REF!</f>
        <v>#REF!</v>
      </c>
    </row>
    <row r="60" spans="2:43">
      <c r="B60" t="s">
        <v>21</v>
      </c>
      <c r="AQ60" t="e">
        <f>#REF!</f>
        <v>#REF!</v>
      </c>
    </row>
    <row r="61" spans="2:43">
      <c r="B61" t="s">
        <v>22</v>
      </c>
      <c r="AQ61" t="e">
        <f>Institution!#REF!</f>
        <v>#REF!</v>
      </c>
    </row>
    <row r="62" spans="2:43">
      <c r="B62" t="s">
        <v>23</v>
      </c>
      <c r="AQ62" t="e">
        <f>Institution!#REF!</f>
        <v>#REF!</v>
      </c>
    </row>
    <row r="63" spans="2:43">
      <c r="B63" t="s">
        <v>24</v>
      </c>
      <c r="AQ63" t="e">
        <f>Institution!#REF!</f>
        <v>#REF!</v>
      </c>
    </row>
    <row r="64" spans="2:43">
      <c r="B64" t="s">
        <v>25</v>
      </c>
      <c r="AQ64" t="e">
        <f>Institution!#REF!</f>
        <v>#REF!</v>
      </c>
    </row>
    <row r="65" spans="2:43">
      <c r="B65" t="s">
        <v>97</v>
      </c>
      <c r="AQ65" t="e">
        <f>#REF!</f>
        <v>#REF!</v>
      </c>
    </row>
    <row r="66" spans="2:43">
      <c r="B66" t="s">
        <v>98</v>
      </c>
      <c r="AQ66" t="e">
        <f>Institution!#REF!</f>
        <v>#REF!</v>
      </c>
    </row>
    <row r="67" spans="2:43">
      <c r="B67" t="s">
        <v>99</v>
      </c>
      <c r="AQ67" t="e">
        <f>Institution!#REF!</f>
        <v>#REF!</v>
      </c>
    </row>
    <row r="68" spans="2:43">
      <c r="B68" t="s">
        <v>100</v>
      </c>
      <c r="AQ68" t="e">
        <f>Institution!#REF!</f>
        <v>#REF!</v>
      </c>
    </row>
    <row r="69" spans="2:43">
      <c r="B69" t="s">
        <v>101</v>
      </c>
      <c r="AQ69" t="e">
        <f>Institution!#REF!</f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1:I69"/>
  <sheetViews>
    <sheetView topLeftCell="A34" workbookViewId="0">
      <selection activeCell="E5" sqref="E5:E9"/>
    </sheetView>
  </sheetViews>
  <sheetFormatPr defaultRowHeight="15"/>
  <cols>
    <col min="1" max="2" width="3.5703125" customWidth="1"/>
    <col min="5" max="5" width="72.42578125" customWidth="1"/>
    <col min="7" max="7" width="16.85546875" customWidth="1"/>
  </cols>
  <sheetData>
    <row r="1" spans="3:7" ht="15.75" thickBot="1"/>
    <row r="2" spans="3:7" ht="26.25">
      <c r="C2" s="194" t="s">
        <v>219</v>
      </c>
      <c r="D2" s="195"/>
      <c r="E2" s="195"/>
      <c r="F2" s="195"/>
      <c r="G2" s="196"/>
    </row>
    <row r="3" spans="3:7" ht="19.5" thickBot="1">
      <c r="C3" s="199" t="s">
        <v>1</v>
      </c>
      <c r="D3" s="200"/>
      <c r="E3" s="200"/>
      <c r="F3" s="200"/>
      <c r="G3" s="201"/>
    </row>
    <row r="4" spans="3:7" ht="15.75">
      <c r="C4" s="5" t="s">
        <v>3</v>
      </c>
      <c r="D4" s="203" t="s">
        <v>233</v>
      </c>
      <c r="E4" s="203"/>
      <c r="F4" s="203"/>
      <c r="G4" s="204"/>
    </row>
    <row r="5" spans="3:7">
      <c r="C5" s="1"/>
      <c r="D5" s="35">
        <v>1</v>
      </c>
      <c r="E5" s="37" t="s">
        <v>112</v>
      </c>
      <c r="F5" s="19">
        <v>1</v>
      </c>
      <c r="G5" s="54"/>
    </row>
    <row r="6" spans="3:7">
      <c r="C6" s="1"/>
      <c r="D6" s="35">
        <v>2</v>
      </c>
      <c r="E6" s="37" t="s">
        <v>113</v>
      </c>
      <c r="F6" s="19">
        <v>1</v>
      </c>
      <c r="G6" s="54"/>
    </row>
    <row r="7" spans="3:7">
      <c r="C7" s="1"/>
      <c r="D7" s="35">
        <v>3</v>
      </c>
      <c r="E7" s="37" t="s">
        <v>114</v>
      </c>
      <c r="F7" s="19">
        <v>1</v>
      </c>
      <c r="G7" s="54"/>
    </row>
    <row r="8" spans="3:7">
      <c r="C8" s="1"/>
      <c r="D8" s="35">
        <v>4</v>
      </c>
      <c r="E8" s="37" t="s">
        <v>115</v>
      </c>
      <c r="F8" s="19">
        <v>1</v>
      </c>
      <c r="G8" s="54"/>
    </row>
    <row r="9" spans="3:7">
      <c r="C9" s="1"/>
      <c r="D9" s="35">
        <v>5</v>
      </c>
      <c r="E9" s="38" t="s">
        <v>134</v>
      </c>
      <c r="F9" s="19">
        <v>1</v>
      </c>
      <c r="G9" s="54"/>
    </row>
    <row r="10" spans="3:7" ht="24" customHeight="1">
      <c r="C10" s="1"/>
      <c r="D10" s="23"/>
      <c r="E10" s="6"/>
      <c r="F10" s="19"/>
      <c r="G10" s="7"/>
    </row>
    <row r="11" spans="3:7">
      <c r="C11" s="1"/>
      <c r="D11" s="23"/>
      <c r="E11" s="6"/>
      <c r="F11" s="19"/>
      <c r="G11" s="7"/>
    </row>
    <row r="12" spans="3:7">
      <c r="C12" s="1"/>
      <c r="D12" s="23"/>
      <c r="E12" s="6"/>
      <c r="F12" s="19"/>
      <c r="G12" s="7"/>
    </row>
    <row r="13" spans="3:7">
      <c r="C13" s="1"/>
      <c r="D13" s="23"/>
      <c r="E13" s="72"/>
      <c r="F13" s="19"/>
      <c r="G13" s="7"/>
    </row>
    <row r="14" spans="3:7">
      <c r="C14" s="1"/>
      <c r="D14" s="23"/>
      <c r="E14" s="72"/>
      <c r="F14" s="19"/>
      <c r="G14" s="7"/>
    </row>
    <row r="15" spans="3:7" ht="15.75" thickBot="1">
      <c r="C15" s="2"/>
      <c r="D15" s="8"/>
      <c r="E15" s="8"/>
      <c r="F15" s="8"/>
      <c r="G15" s="9"/>
    </row>
    <row r="16" spans="3:7" ht="15.75">
      <c r="C16" s="5" t="s">
        <v>4</v>
      </c>
      <c r="D16" s="203" t="s">
        <v>217</v>
      </c>
      <c r="E16" s="203"/>
      <c r="F16" s="203"/>
      <c r="G16" s="204"/>
    </row>
    <row r="17" spans="3:7">
      <c r="C17" s="1"/>
      <c r="D17" s="23">
        <v>1</v>
      </c>
      <c r="E17" s="6"/>
      <c r="F17" s="19">
        <v>1</v>
      </c>
      <c r="G17" s="7"/>
    </row>
    <row r="18" spans="3:7">
      <c r="C18" s="1"/>
      <c r="D18" s="23">
        <v>2</v>
      </c>
      <c r="E18" s="6"/>
      <c r="F18" s="19">
        <v>1</v>
      </c>
      <c r="G18" s="7"/>
    </row>
    <row r="19" spans="3:7">
      <c r="C19" s="1"/>
      <c r="D19" s="23">
        <v>3</v>
      </c>
      <c r="E19" s="6"/>
      <c r="F19" s="19">
        <v>1</v>
      </c>
      <c r="G19" s="7"/>
    </row>
    <row r="20" spans="3:7">
      <c r="C20" s="1"/>
      <c r="D20" s="23">
        <v>4</v>
      </c>
      <c r="E20" s="6"/>
      <c r="F20" s="19">
        <v>1</v>
      </c>
      <c r="G20" s="7"/>
    </row>
    <row r="21" spans="3:7">
      <c r="C21" s="1"/>
      <c r="D21" s="23"/>
      <c r="E21" s="6"/>
      <c r="F21" s="19"/>
      <c r="G21" s="7"/>
    </row>
    <row r="22" spans="3:7" ht="15.75" thickBot="1">
      <c r="C22" s="1"/>
      <c r="D22" s="3"/>
      <c r="E22" s="3"/>
      <c r="F22" s="3"/>
      <c r="G22" s="7"/>
    </row>
    <row r="23" spans="3:7" ht="15.75">
      <c r="C23" s="4" t="s">
        <v>7</v>
      </c>
      <c r="D23" s="197" t="s">
        <v>218</v>
      </c>
      <c r="E23" s="197"/>
      <c r="F23" s="197"/>
      <c r="G23" s="202"/>
    </row>
    <row r="24" spans="3:7">
      <c r="C24" s="1"/>
      <c r="D24" s="23">
        <v>1</v>
      </c>
      <c r="E24" s="6" t="s">
        <v>234</v>
      </c>
      <c r="F24" s="19">
        <v>1</v>
      </c>
      <c r="G24" s="106"/>
    </row>
    <row r="25" spans="3:7">
      <c r="C25" s="1"/>
      <c r="D25" s="23">
        <v>2</v>
      </c>
      <c r="E25" s="6" t="s">
        <v>225</v>
      </c>
      <c r="F25" s="19">
        <v>1</v>
      </c>
      <c r="G25" s="106"/>
    </row>
    <row r="26" spans="3:7">
      <c r="C26" s="1"/>
      <c r="D26" s="23">
        <v>3</v>
      </c>
      <c r="E26" s="6"/>
      <c r="F26" s="19">
        <v>1</v>
      </c>
      <c r="G26" s="7"/>
    </row>
    <row r="27" spans="3:7">
      <c r="C27" s="1"/>
      <c r="D27" s="23">
        <v>4</v>
      </c>
      <c r="E27" s="6"/>
      <c r="F27" s="19">
        <v>1</v>
      </c>
      <c r="G27" s="7"/>
    </row>
    <row r="28" spans="3:7">
      <c r="C28" s="1"/>
      <c r="D28" s="23">
        <v>5</v>
      </c>
      <c r="E28" s="6"/>
      <c r="F28" s="19">
        <v>1</v>
      </c>
      <c r="G28" s="7"/>
    </row>
    <row r="29" spans="3:7" ht="15.75" thickBot="1">
      <c r="C29" s="1"/>
      <c r="D29" s="3"/>
      <c r="E29" s="3"/>
      <c r="F29" s="3"/>
      <c r="G29" s="7"/>
    </row>
    <row r="30" spans="3:7" ht="31.5">
      <c r="C30" s="4" t="s">
        <v>8</v>
      </c>
      <c r="D30" s="10" t="s">
        <v>223</v>
      </c>
      <c r="E30" s="11"/>
      <c r="F30" s="10" t="s">
        <v>10</v>
      </c>
      <c r="G30" s="107" t="s">
        <v>177</v>
      </c>
    </row>
    <row r="31" spans="3:7">
      <c r="C31" s="1"/>
      <c r="D31" s="23">
        <v>1</v>
      </c>
      <c r="E31" s="6" t="s">
        <v>221</v>
      </c>
      <c r="F31" s="19"/>
      <c r="G31" s="20"/>
    </row>
    <row r="32" spans="3:7">
      <c r="C32" s="1"/>
      <c r="D32" s="23">
        <v>2</v>
      </c>
      <c r="E32" s="6" t="s">
        <v>129</v>
      </c>
      <c r="F32" s="19"/>
      <c r="G32" s="20"/>
    </row>
    <row r="33" spans="3:9">
      <c r="C33" s="1"/>
      <c r="D33" s="23">
        <v>3</v>
      </c>
      <c r="E33" s="6" t="s">
        <v>128</v>
      </c>
      <c r="F33" s="19"/>
      <c r="G33" s="20"/>
    </row>
    <row r="34" spans="3:9">
      <c r="C34" s="1"/>
      <c r="D34" s="23">
        <v>4</v>
      </c>
      <c r="E34" s="3" t="s">
        <v>222</v>
      </c>
      <c r="F34" s="19"/>
      <c r="G34" s="20"/>
    </row>
    <row r="35" spans="3:9">
      <c r="C35" s="1"/>
      <c r="D35" s="34"/>
      <c r="E35" s="28"/>
      <c r="F35" s="19"/>
      <c r="G35" s="20"/>
    </row>
    <row r="36" spans="3:9">
      <c r="C36" s="1"/>
      <c r="D36" s="34"/>
      <c r="E36" s="28"/>
      <c r="F36" s="19"/>
      <c r="G36" s="20"/>
    </row>
    <row r="37" spans="3:9" ht="15.75" thickBot="1">
      <c r="C37" s="2"/>
      <c r="D37" s="8"/>
      <c r="E37" s="8"/>
      <c r="F37" s="8"/>
      <c r="G37" s="9"/>
    </row>
    <row r="38" spans="3:9" ht="15.75" thickBot="1">
      <c r="C38" s="1"/>
      <c r="D38" s="3"/>
      <c r="E38" s="3"/>
      <c r="F38" s="3"/>
      <c r="G38" s="7"/>
    </row>
    <row r="39" spans="3:9" ht="15.75">
      <c r="C39" s="4" t="s">
        <v>12</v>
      </c>
      <c r="D39" s="197" t="s">
        <v>220</v>
      </c>
      <c r="E39" s="197"/>
      <c r="F39" s="197"/>
      <c r="G39" s="202"/>
    </row>
    <row r="40" spans="3:9" ht="15.75">
      <c r="C40" s="5"/>
      <c r="D40" s="88"/>
      <c r="E40" s="16" t="s">
        <v>249</v>
      </c>
      <c r="F40" s="88"/>
      <c r="G40" s="89"/>
    </row>
    <row r="41" spans="3:9">
      <c r="C41" s="1"/>
      <c r="D41" s="36">
        <v>1</v>
      </c>
      <c r="E41" s="14" t="s">
        <v>224</v>
      </c>
      <c r="F41" s="15">
        <v>1</v>
      </c>
      <c r="G41" s="109"/>
    </row>
    <row r="42" spans="3:9">
      <c r="C42" s="1"/>
      <c r="D42" s="36">
        <v>2</v>
      </c>
      <c r="E42" s="18" t="s">
        <v>124</v>
      </c>
      <c r="F42" s="19">
        <v>1</v>
      </c>
      <c r="G42" s="20"/>
    </row>
    <row r="43" spans="3:9">
      <c r="C43" s="1"/>
      <c r="D43" s="36">
        <v>3</v>
      </c>
      <c r="E43" s="18" t="s">
        <v>125</v>
      </c>
      <c r="F43" s="19">
        <v>1</v>
      </c>
      <c r="G43" s="20"/>
    </row>
    <row r="44" spans="3:9">
      <c r="C44" s="1"/>
      <c r="D44" s="36">
        <v>4</v>
      </c>
      <c r="E44" s="18" t="s">
        <v>250</v>
      </c>
      <c r="F44" s="19">
        <v>1</v>
      </c>
      <c r="G44" s="20"/>
      <c r="I44" t="s">
        <v>251</v>
      </c>
    </row>
    <row r="45" spans="3:9">
      <c r="C45" s="1"/>
      <c r="D45" s="25"/>
      <c r="F45" s="19"/>
      <c r="G45" s="20"/>
    </row>
    <row r="46" spans="3:9">
      <c r="C46" s="1"/>
      <c r="D46" s="25"/>
      <c r="E46" s="16" t="s">
        <v>252</v>
      </c>
      <c r="F46" s="19"/>
      <c r="G46" s="20"/>
    </row>
    <row r="47" spans="3:9">
      <c r="C47" s="1"/>
      <c r="D47" s="23"/>
      <c r="E47" s="18"/>
      <c r="F47" s="15"/>
      <c r="G47" s="109"/>
    </row>
    <row r="48" spans="3:9">
      <c r="C48" s="1"/>
      <c r="D48" s="25"/>
      <c r="F48" s="19"/>
      <c r="G48" s="20"/>
    </row>
    <row r="49" spans="3:7">
      <c r="C49" s="1"/>
      <c r="D49" s="25"/>
      <c r="E49" s="16"/>
      <c r="F49" s="19"/>
      <c r="G49" s="20"/>
    </row>
    <row r="50" spans="3:7">
      <c r="C50" s="1"/>
      <c r="D50" s="25"/>
      <c r="E50" s="16"/>
      <c r="F50" s="19"/>
      <c r="G50" s="20"/>
    </row>
    <row r="51" spans="3:7">
      <c r="C51" s="1"/>
      <c r="D51" s="25"/>
      <c r="E51" s="16"/>
      <c r="F51" s="19"/>
      <c r="G51" s="20"/>
    </row>
    <row r="52" spans="3:7">
      <c r="C52" s="1"/>
      <c r="D52" s="25"/>
      <c r="E52" s="16"/>
      <c r="F52" s="19"/>
      <c r="G52" s="20"/>
    </row>
    <row r="53" spans="3:7" ht="15.75" thickBot="1">
      <c r="C53" s="2"/>
      <c r="D53" s="8"/>
      <c r="E53" s="8"/>
      <c r="F53" s="8"/>
      <c r="G53" s="9"/>
    </row>
    <row r="66" spans="5:7">
      <c r="G66" s="27"/>
    </row>
    <row r="69" spans="5:7">
      <c r="E69" s="27"/>
    </row>
  </sheetData>
  <mergeCells count="6">
    <mergeCell ref="D39:G39"/>
    <mergeCell ref="C2:G2"/>
    <mergeCell ref="C3:G3"/>
    <mergeCell ref="D4:G4"/>
    <mergeCell ref="D16:G16"/>
    <mergeCell ref="D23:G23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1:G50"/>
  <sheetViews>
    <sheetView workbookViewId="0">
      <selection activeCell="E15" sqref="E15"/>
    </sheetView>
  </sheetViews>
  <sheetFormatPr defaultRowHeight="15"/>
  <cols>
    <col min="1" max="2" width="3.5703125" customWidth="1"/>
    <col min="5" max="5" width="72.42578125" customWidth="1"/>
    <col min="7" max="7" width="26.85546875" customWidth="1"/>
  </cols>
  <sheetData>
    <row r="1" spans="3:7" ht="15.75" thickBot="1"/>
    <row r="2" spans="3:7" ht="26.25">
      <c r="C2" s="194" t="s">
        <v>232</v>
      </c>
      <c r="D2" s="195"/>
      <c r="E2" s="195"/>
      <c r="F2" s="195"/>
      <c r="G2" s="196"/>
    </row>
    <row r="3" spans="3:7" ht="19.5" thickBot="1">
      <c r="C3" s="199" t="s">
        <v>1</v>
      </c>
      <c r="D3" s="200"/>
      <c r="E3" s="200"/>
      <c r="F3" s="200"/>
      <c r="G3" s="201"/>
    </row>
    <row r="4" spans="3:7" ht="15.75">
      <c r="C4" s="4" t="s">
        <v>3</v>
      </c>
      <c r="D4" s="197" t="s">
        <v>123</v>
      </c>
      <c r="E4" s="197"/>
      <c r="F4" s="197"/>
      <c r="G4" s="202"/>
    </row>
    <row r="5" spans="3:7">
      <c r="C5" s="1"/>
      <c r="D5" s="23">
        <v>1</v>
      </c>
      <c r="E5" s="6" t="s">
        <v>235</v>
      </c>
      <c r="F5" s="19">
        <v>1</v>
      </c>
      <c r="G5" s="106"/>
    </row>
    <row r="6" spans="3:7">
      <c r="C6" s="1"/>
      <c r="D6" s="23">
        <v>2</v>
      </c>
      <c r="E6" s="6" t="s">
        <v>226</v>
      </c>
      <c r="F6" s="19"/>
      <c r="G6" s="106"/>
    </row>
    <row r="7" spans="3:7">
      <c r="C7" s="1"/>
      <c r="D7" s="23">
        <v>3</v>
      </c>
      <c r="E7" s="6" t="s">
        <v>227</v>
      </c>
      <c r="F7" s="19"/>
      <c r="G7" s="7"/>
    </row>
    <row r="8" spans="3:7">
      <c r="C8" s="1"/>
      <c r="D8" s="23">
        <v>4</v>
      </c>
      <c r="E8" s="6"/>
      <c r="F8" s="19"/>
      <c r="G8" s="7"/>
    </row>
    <row r="9" spans="3:7">
      <c r="C9" s="1"/>
      <c r="D9" s="23">
        <v>5</v>
      </c>
      <c r="E9" s="6"/>
      <c r="F9" s="19">
        <v>1</v>
      </c>
      <c r="G9" s="7"/>
    </row>
    <row r="10" spans="3:7" ht="15.75" thickBot="1">
      <c r="C10" s="1"/>
      <c r="D10" s="3"/>
      <c r="E10" s="3"/>
      <c r="F10" s="3">
        <v>1</v>
      </c>
      <c r="G10" s="7"/>
    </row>
    <row r="11" spans="3:7" ht="15.75">
      <c r="C11" s="4" t="s">
        <v>4</v>
      </c>
      <c r="D11" s="10" t="s">
        <v>228</v>
      </c>
      <c r="E11" s="11"/>
      <c r="F11" s="10" t="s">
        <v>10</v>
      </c>
      <c r="G11" s="107" t="s">
        <v>11</v>
      </c>
    </row>
    <row r="12" spans="3:7">
      <c r="C12" s="1"/>
      <c r="D12" s="23">
        <v>1</v>
      </c>
      <c r="E12" s="6" t="s">
        <v>229</v>
      </c>
      <c r="F12" s="19"/>
      <c r="G12" s="20"/>
    </row>
    <row r="13" spans="3:7">
      <c r="C13" s="1"/>
      <c r="D13" s="23">
        <v>2</v>
      </c>
      <c r="E13" s="6" t="s">
        <v>230</v>
      </c>
      <c r="F13" s="19"/>
      <c r="G13" s="20"/>
    </row>
    <row r="14" spans="3:7">
      <c r="C14" s="1"/>
      <c r="D14" s="23">
        <v>3</v>
      </c>
      <c r="E14" s="6" t="s">
        <v>231</v>
      </c>
      <c r="F14" s="19"/>
      <c r="G14" s="20"/>
    </row>
    <row r="15" spans="3:7">
      <c r="C15" s="1"/>
      <c r="D15" s="23">
        <v>4</v>
      </c>
      <c r="E15" s="6" t="s">
        <v>236</v>
      </c>
      <c r="F15" s="19"/>
      <c r="G15" s="20"/>
    </row>
    <row r="16" spans="3:7">
      <c r="C16" s="1"/>
      <c r="D16" s="34">
        <v>5</v>
      </c>
      <c r="E16" s="28"/>
      <c r="F16" s="19"/>
      <c r="G16" s="20"/>
    </row>
    <row r="17" spans="3:7">
      <c r="C17" s="1"/>
      <c r="D17" s="34">
        <v>6</v>
      </c>
      <c r="E17" s="28"/>
      <c r="F17" s="19"/>
      <c r="G17" s="20"/>
    </row>
    <row r="18" spans="3:7" ht="15.75" thickBot="1">
      <c r="C18" s="2"/>
      <c r="D18" s="8"/>
      <c r="E18" s="8"/>
      <c r="F18" s="8"/>
      <c r="G18" s="9"/>
    </row>
    <row r="19" spans="3:7" ht="15.75">
      <c r="C19" s="4" t="s">
        <v>7</v>
      </c>
      <c r="D19" s="197" t="s">
        <v>13</v>
      </c>
      <c r="E19" s="197"/>
      <c r="F19" s="197"/>
      <c r="G19" s="202"/>
    </row>
    <row r="20" spans="3:7">
      <c r="C20" s="1"/>
      <c r="D20" s="23">
        <v>1</v>
      </c>
      <c r="E20" s="6" t="s">
        <v>14</v>
      </c>
      <c r="F20" s="19"/>
      <c r="G20" s="108"/>
    </row>
    <row r="21" spans="3:7">
      <c r="C21" s="1"/>
      <c r="D21" s="23">
        <v>2</v>
      </c>
      <c r="E21" s="6" t="s">
        <v>20</v>
      </c>
      <c r="F21" s="19"/>
      <c r="G21" s="7"/>
    </row>
    <row r="22" spans="3:7">
      <c r="C22" s="1"/>
      <c r="D22" s="23">
        <v>3</v>
      </c>
      <c r="E22" s="6" t="s">
        <v>240</v>
      </c>
      <c r="F22" s="19"/>
      <c r="G22" s="7"/>
    </row>
    <row r="23" spans="3:7">
      <c r="C23" s="1"/>
      <c r="D23" s="23">
        <v>4</v>
      </c>
      <c r="E23" s="6" t="s">
        <v>241</v>
      </c>
      <c r="F23" s="19"/>
      <c r="G23" s="7"/>
    </row>
    <row r="24" spans="3:7">
      <c r="C24" s="1"/>
      <c r="D24" s="23"/>
      <c r="E24" s="6" t="s">
        <v>237</v>
      </c>
      <c r="F24" s="6"/>
      <c r="G24" s="7"/>
    </row>
    <row r="25" spans="3:7">
      <c r="C25" s="1"/>
      <c r="D25" s="25"/>
      <c r="E25" s="16" t="s">
        <v>15</v>
      </c>
      <c r="F25" s="19">
        <v>1</v>
      </c>
      <c r="G25" s="7"/>
    </row>
    <row r="26" spans="3:7">
      <c r="C26" s="1"/>
      <c r="D26" s="25"/>
      <c r="E26" s="16" t="s">
        <v>17</v>
      </c>
      <c r="F26" s="19">
        <v>1</v>
      </c>
      <c r="G26" s="7"/>
    </row>
    <row r="27" spans="3:7">
      <c r="C27" s="1"/>
      <c r="D27" s="25"/>
      <c r="E27" s="16" t="s">
        <v>19</v>
      </c>
      <c r="F27" s="19">
        <v>1</v>
      </c>
      <c r="G27" s="7"/>
    </row>
    <row r="28" spans="3:7">
      <c r="C28" s="1"/>
      <c r="D28" s="25"/>
      <c r="E28" s="16" t="s">
        <v>18</v>
      </c>
      <c r="F28" s="19">
        <v>1</v>
      </c>
      <c r="G28" s="7"/>
    </row>
    <row r="29" spans="3:7">
      <c r="C29" s="1"/>
      <c r="D29" s="25"/>
      <c r="E29" s="16" t="s">
        <v>16</v>
      </c>
      <c r="F29" s="19">
        <v>1</v>
      </c>
      <c r="G29" s="7"/>
    </row>
    <row r="30" spans="3:7">
      <c r="C30" s="1"/>
      <c r="D30" s="25"/>
      <c r="E30" s="16" t="s">
        <v>239</v>
      </c>
      <c r="F30" s="19">
        <v>1</v>
      </c>
      <c r="G30" s="7"/>
    </row>
    <row r="31" spans="3:7">
      <c r="C31" s="1"/>
      <c r="D31" s="25"/>
      <c r="E31" s="17" t="s">
        <v>238</v>
      </c>
      <c r="F31" s="19"/>
      <c r="G31" s="7"/>
    </row>
    <row r="32" spans="3:7">
      <c r="C32" s="1"/>
      <c r="D32" s="25"/>
      <c r="E32" s="17"/>
      <c r="F32" s="19"/>
      <c r="G32" s="7"/>
    </row>
    <row r="33" spans="3:7">
      <c r="C33" s="1"/>
      <c r="D33" s="25"/>
      <c r="E33" s="17"/>
      <c r="F33" s="19"/>
      <c r="G33" s="7"/>
    </row>
    <row r="34" spans="3:7">
      <c r="C34" s="1"/>
      <c r="D34" s="25"/>
      <c r="E34" s="17"/>
      <c r="F34" s="19"/>
      <c r="G34" s="7"/>
    </row>
    <row r="35" spans="3:7" ht="15.75" thickBot="1">
      <c r="C35" s="2"/>
      <c r="D35" s="8"/>
      <c r="E35" s="8"/>
      <c r="F35" s="8"/>
      <c r="G35" s="9"/>
    </row>
    <row r="41" spans="3:7">
      <c r="E41" t="s">
        <v>243</v>
      </c>
    </row>
    <row r="42" spans="3:7">
      <c r="E42" t="s">
        <v>244</v>
      </c>
    </row>
    <row r="43" spans="3:7">
      <c r="E43" t="s">
        <v>245</v>
      </c>
    </row>
    <row r="47" spans="3:7">
      <c r="G47" s="27"/>
    </row>
    <row r="50" spans="5:5">
      <c r="E50" s="27"/>
    </row>
  </sheetData>
  <mergeCells count="4">
    <mergeCell ref="C2:G2"/>
    <mergeCell ref="C3:G3"/>
    <mergeCell ref="D4:G4"/>
    <mergeCell ref="D19:G19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C1:I66"/>
  <sheetViews>
    <sheetView workbookViewId="0">
      <selection activeCell="E13" sqref="E13"/>
    </sheetView>
  </sheetViews>
  <sheetFormatPr defaultRowHeight="15"/>
  <cols>
    <col min="1" max="2" width="3.5703125" customWidth="1"/>
    <col min="5" max="5" width="72.42578125" customWidth="1"/>
    <col min="7" max="7" width="26.85546875" customWidth="1"/>
  </cols>
  <sheetData>
    <row r="1" spans="3:9" ht="15.75" thickBot="1"/>
    <row r="2" spans="3:9" ht="26.25">
      <c r="C2" s="194" t="s">
        <v>0</v>
      </c>
      <c r="D2" s="195"/>
      <c r="E2" s="195"/>
      <c r="F2" s="195"/>
      <c r="G2" s="105"/>
    </row>
    <row r="3" spans="3:9" ht="19.5" thickBot="1">
      <c r="C3" s="199" t="s">
        <v>1</v>
      </c>
      <c r="D3" s="200"/>
      <c r="E3" s="200"/>
      <c r="F3" s="200"/>
      <c r="G3" s="201"/>
    </row>
    <row r="4" spans="3:9" ht="15.75">
      <c r="C4" s="5" t="s">
        <v>3</v>
      </c>
      <c r="D4" s="203" t="s">
        <v>2</v>
      </c>
      <c r="E4" s="203"/>
      <c r="F4" s="203"/>
      <c r="G4" s="204"/>
    </row>
    <row r="5" spans="3:9" ht="24" customHeight="1">
      <c r="C5" s="1"/>
      <c r="D5" s="23">
        <v>1</v>
      </c>
      <c r="E5" s="6" t="s">
        <v>126</v>
      </c>
      <c r="F5" s="19">
        <v>1</v>
      </c>
      <c r="G5" s="7"/>
    </row>
    <row r="6" spans="3:9">
      <c r="C6" s="1"/>
      <c r="D6" s="23">
        <v>2</v>
      </c>
      <c r="E6" s="6" t="s">
        <v>209</v>
      </c>
      <c r="F6" s="19">
        <v>1</v>
      </c>
      <c r="G6" s="7"/>
    </row>
    <row r="7" spans="3:9">
      <c r="C7" s="1"/>
      <c r="D7" s="23">
        <v>3</v>
      </c>
      <c r="E7" s="6" t="s">
        <v>242</v>
      </c>
      <c r="F7" s="19">
        <v>1</v>
      </c>
      <c r="G7" s="7"/>
    </row>
    <row r="8" spans="3:9">
      <c r="C8" s="1"/>
      <c r="D8" s="23">
        <v>4</v>
      </c>
      <c r="E8" s="72" t="s">
        <v>210</v>
      </c>
      <c r="F8" s="19">
        <v>12</v>
      </c>
      <c r="G8" s="7"/>
    </row>
    <row r="9" spans="3:9">
      <c r="C9" s="1"/>
      <c r="D9" s="23">
        <v>5</v>
      </c>
      <c r="E9" s="72" t="s">
        <v>211</v>
      </c>
      <c r="F9" s="19">
        <v>20</v>
      </c>
      <c r="G9" s="7"/>
    </row>
    <row r="10" spans="3:9" ht="15.75" thickBot="1">
      <c r="C10" s="2"/>
      <c r="D10" s="8"/>
      <c r="E10" s="8"/>
      <c r="F10" s="8"/>
      <c r="G10" s="9"/>
    </row>
    <row r="11" spans="3:9" ht="15.75">
      <c r="C11" s="5" t="s">
        <v>4</v>
      </c>
      <c r="D11" s="203" t="s">
        <v>5</v>
      </c>
      <c r="E11" s="203"/>
      <c r="F11" s="203"/>
      <c r="G11" s="204"/>
    </row>
    <row r="12" spans="3:9">
      <c r="C12" s="1"/>
      <c r="D12" s="23">
        <v>1</v>
      </c>
      <c r="E12" s="6"/>
      <c r="F12" s="19">
        <v>1</v>
      </c>
      <c r="G12" s="7"/>
    </row>
    <row r="13" spans="3:9">
      <c r="C13" s="1"/>
      <c r="D13" s="23">
        <v>2</v>
      </c>
      <c r="E13" s="6" t="s">
        <v>6</v>
      </c>
      <c r="F13" s="19">
        <v>1</v>
      </c>
      <c r="G13" s="7"/>
    </row>
    <row r="14" spans="3:9">
      <c r="C14" s="1"/>
      <c r="D14" s="23"/>
      <c r="E14" s="6" t="s">
        <v>247</v>
      </c>
      <c r="F14" s="19"/>
      <c r="G14" s="7"/>
      <c r="I14" t="s">
        <v>248</v>
      </c>
    </row>
    <row r="15" spans="3:9">
      <c r="C15" s="1"/>
      <c r="D15" s="23"/>
      <c r="E15" s="6" t="s">
        <v>246</v>
      </c>
      <c r="F15" s="19"/>
      <c r="G15" s="7"/>
    </row>
    <row r="16" spans="3:9">
      <c r="C16" s="1"/>
      <c r="F16" s="19">
        <v>1</v>
      </c>
      <c r="G16" s="7"/>
    </row>
    <row r="17" spans="3:7">
      <c r="C17" s="1"/>
      <c r="F17" s="19">
        <v>1</v>
      </c>
      <c r="G17" s="7"/>
    </row>
    <row r="18" spans="3:7">
      <c r="C18" s="1"/>
      <c r="D18" s="23"/>
      <c r="E18" s="6"/>
      <c r="F18" s="19"/>
      <c r="G18" s="7"/>
    </row>
    <row r="19" spans="3:7" ht="15.75" thickBot="1">
      <c r="C19" s="1"/>
      <c r="D19" s="3"/>
      <c r="E19" s="3"/>
      <c r="F19" s="3"/>
      <c r="G19" s="7"/>
    </row>
    <row r="20" spans="3:7" ht="15.75">
      <c r="C20" s="4" t="s">
        <v>7</v>
      </c>
      <c r="D20" s="197"/>
      <c r="E20" s="197"/>
      <c r="F20" s="197"/>
      <c r="G20" s="202"/>
    </row>
    <row r="21" spans="3:7">
      <c r="C21" s="1"/>
      <c r="D21" s="23">
        <v>1</v>
      </c>
      <c r="E21" s="6"/>
      <c r="F21" s="19">
        <v>1</v>
      </c>
      <c r="G21" s="106"/>
    </row>
    <row r="22" spans="3:7">
      <c r="C22" s="1"/>
      <c r="D22" s="23">
        <v>2</v>
      </c>
      <c r="E22" s="6"/>
      <c r="F22" s="19">
        <v>1</v>
      </c>
      <c r="G22" s="106"/>
    </row>
    <row r="23" spans="3:7">
      <c r="C23" s="1"/>
      <c r="D23" s="23">
        <v>3</v>
      </c>
      <c r="E23" s="6" t="s">
        <v>122</v>
      </c>
      <c r="F23" s="19">
        <v>1</v>
      </c>
      <c r="G23" s="7"/>
    </row>
    <row r="24" spans="3:7">
      <c r="C24" s="1"/>
      <c r="D24" s="23">
        <v>4</v>
      </c>
      <c r="E24" s="6" t="s">
        <v>127</v>
      </c>
      <c r="F24" s="19">
        <v>1</v>
      </c>
      <c r="G24" s="7"/>
    </row>
    <row r="25" spans="3:7">
      <c r="C25" s="1"/>
      <c r="D25" s="23">
        <v>5</v>
      </c>
      <c r="E25" s="6"/>
      <c r="F25" s="19">
        <v>1</v>
      </c>
      <c r="G25" s="7"/>
    </row>
    <row r="26" spans="3:7" ht="15.75" thickBot="1">
      <c r="C26" s="1"/>
      <c r="D26" s="3"/>
      <c r="E26" s="3"/>
      <c r="F26" s="3"/>
      <c r="G26" s="7"/>
    </row>
    <row r="27" spans="3:7" ht="15.75">
      <c r="C27" s="4" t="s">
        <v>8</v>
      </c>
      <c r="D27" s="10" t="s">
        <v>9</v>
      </c>
      <c r="E27" s="11"/>
      <c r="F27" s="10" t="s">
        <v>10</v>
      </c>
      <c r="G27" s="107" t="s">
        <v>11</v>
      </c>
    </row>
    <row r="28" spans="3:7">
      <c r="C28" s="1"/>
      <c r="D28" s="23">
        <v>1</v>
      </c>
      <c r="E28" s="6" t="s">
        <v>128</v>
      </c>
      <c r="F28" s="19"/>
      <c r="G28" s="20"/>
    </row>
    <row r="29" spans="3:7">
      <c r="C29" s="1"/>
      <c r="D29" s="23">
        <v>2</v>
      </c>
      <c r="E29" s="6" t="s">
        <v>129</v>
      </c>
      <c r="F29" s="19"/>
      <c r="G29" s="20"/>
    </row>
    <row r="30" spans="3:7">
      <c r="C30" s="1"/>
      <c r="D30" s="23">
        <v>3</v>
      </c>
      <c r="E30" s="6"/>
      <c r="F30" s="19"/>
      <c r="G30" s="20"/>
    </row>
    <row r="31" spans="3:7">
      <c r="C31" s="1"/>
      <c r="D31" s="23">
        <v>4</v>
      </c>
      <c r="E31" s="6"/>
      <c r="F31" s="19"/>
      <c r="G31" s="20"/>
    </row>
    <row r="32" spans="3:7">
      <c r="C32" s="1"/>
      <c r="D32" s="34">
        <v>5</v>
      </c>
      <c r="E32" s="28"/>
      <c r="F32" s="19"/>
      <c r="G32" s="20"/>
    </row>
    <row r="33" spans="3:7">
      <c r="C33" s="1"/>
      <c r="D33" s="34">
        <v>6</v>
      </c>
      <c r="E33" s="28"/>
      <c r="F33" s="19"/>
      <c r="G33" s="20"/>
    </row>
    <row r="34" spans="3:7" ht="15.75" thickBot="1">
      <c r="C34" s="2"/>
      <c r="D34" s="8"/>
      <c r="E34" s="8"/>
      <c r="F34" s="8"/>
      <c r="G34" s="9"/>
    </row>
    <row r="35" spans="3:7" ht="15.75">
      <c r="C35" s="4" t="s">
        <v>12</v>
      </c>
      <c r="D35" s="197"/>
      <c r="E35" s="197"/>
      <c r="F35" s="197"/>
      <c r="G35" s="202"/>
    </row>
    <row r="36" spans="3:7">
      <c r="C36" s="1"/>
      <c r="D36" s="23"/>
      <c r="E36" s="6"/>
      <c r="F36" s="19"/>
      <c r="G36" s="108"/>
    </row>
    <row r="37" spans="3:7">
      <c r="C37" s="1"/>
      <c r="D37" s="23"/>
      <c r="E37" s="6"/>
      <c r="F37" s="19"/>
      <c r="G37" s="7"/>
    </row>
    <row r="38" spans="3:7">
      <c r="C38" s="1"/>
      <c r="D38" s="23"/>
      <c r="E38" s="6"/>
      <c r="F38" s="6"/>
      <c r="G38" s="7"/>
    </row>
    <row r="39" spans="3:7">
      <c r="C39" s="1"/>
      <c r="D39" s="25"/>
      <c r="E39" s="16"/>
      <c r="F39" s="19"/>
      <c r="G39" s="7"/>
    </row>
    <row r="40" spans="3:7">
      <c r="C40" s="1"/>
      <c r="D40" s="25"/>
      <c r="E40" s="16"/>
      <c r="F40" s="19"/>
      <c r="G40" s="7"/>
    </row>
    <row r="41" spans="3:7">
      <c r="C41" s="1"/>
      <c r="D41" s="25"/>
      <c r="E41" s="16"/>
      <c r="F41" s="19"/>
      <c r="G41" s="7"/>
    </row>
    <row r="42" spans="3:7">
      <c r="C42" s="1"/>
      <c r="D42" s="25"/>
      <c r="E42" s="16"/>
      <c r="F42" s="19"/>
      <c r="G42" s="7"/>
    </row>
    <row r="43" spans="3:7">
      <c r="C43" s="1"/>
      <c r="D43" s="25"/>
      <c r="E43" s="16"/>
      <c r="F43" s="19"/>
      <c r="G43" s="7"/>
    </row>
    <row r="44" spans="3:7">
      <c r="C44" s="1"/>
      <c r="D44" s="25"/>
      <c r="E44" s="17"/>
      <c r="F44" s="19"/>
      <c r="G44" s="7"/>
    </row>
    <row r="45" spans="3:7">
      <c r="C45" s="1"/>
      <c r="D45" s="25"/>
      <c r="E45" s="17"/>
      <c r="F45" s="19"/>
      <c r="G45" s="7"/>
    </row>
    <row r="46" spans="3:7" ht="15.75" thickBot="1">
      <c r="C46" s="2"/>
      <c r="D46" s="8"/>
      <c r="E46" s="8"/>
      <c r="F46" s="8"/>
      <c r="G46" s="9"/>
    </row>
    <row r="63" spans="7:7">
      <c r="G63" s="27"/>
    </row>
    <row r="66" spans="5:5">
      <c r="E66" s="27"/>
    </row>
  </sheetData>
  <mergeCells count="6">
    <mergeCell ref="D35:G35"/>
    <mergeCell ref="C2:F2"/>
    <mergeCell ref="C3:G3"/>
    <mergeCell ref="D4:G4"/>
    <mergeCell ref="D11:G11"/>
    <mergeCell ref="D20:G20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3:O156"/>
  <sheetViews>
    <sheetView topLeftCell="A90" workbookViewId="0">
      <selection activeCell="C102" sqref="C102"/>
    </sheetView>
  </sheetViews>
  <sheetFormatPr defaultRowHeight="15"/>
  <cols>
    <col min="3" max="3" width="62.28515625" bestFit="1" customWidth="1"/>
    <col min="4" max="7" width="12.140625" customWidth="1"/>
    <col min="8" max="8" width="2.42578125" style="60" customWidth="1"/>
    <col min="9" max="9" width="2.5703125" customWidth="1"/>
    <col min="10" max="11" width="9.85546875" customWidth="1"/>
    <col min="12" max="12" width="9.7109375" bestFit="1" customWidth="1"/>
    <col min="13" max="13" width="15.42578125" customWidth="1"/>
    <col min="14" max="14" width="18.42578125" customWidth="1"/>
    <col min="15" max="15" width="55.85546875" bestFit="1" customWidth="1"/>
  </cols>
  <sheetData>
    <row r="3" spans="2:15" ht="21.75" customHeight="1" thickBot="1">
      <c r="B3" s="211" t="s">
        <v>212</v>
      </c>
      <c r="C3" s="211"/>
      <c r="D3" s="211"/>
      <c r="E3" s="211"/>
      <c r="F3" s="211"/>
      <c r="G3" s="211"/>
    </row>
    <row r="4" spans="2:15" ht="30">
      <c r="B4" s="50" t="s">
        <v>117</v>
      </c>
      <c r="C4" s="51" t="s">
        <v>118</v>
      </c>
      <c r="D4" s="101" t="s">
        <v>158</v>
      </c>
      <c r="E4" s="101" t="s">
        <v>11</v>
      </c>
      <c r="F4" s="101" t="s">
        <v>119</v>
      </c>
      <c r="G4" s="102" t="s">
        <v>165</v>
      </c>
      <c r="H4" s="31"/>
      <c r="I4" s="40"/>
      <c r="J4" s="212" t="s">
        <v>120</v>
      </c>
      <c r="K4" s="212"/>
      <c r="L4" s="212"/>
      <c r="M4" s="212"/>
      <c r="N4" s="212"/>
      <c r="O4" s="28" t="s">
        <v>178</v>
      </c>
    </row>
    <row r="5" spans="2:15">
      <c r="B5" s="213" t="s">
        <v>166</v>
      </c>
      <c r="C5" s="214"/>
      <c r="D5" s="214"/>
      <c r="E5" s="214"/>
      <c r="F5" s="214"/>
      <c r="G5" s="215"/>
      <c r="H5" s="100"/>
      <c r="J5" s="28">
        <v>1</v>
      </c>
      <c r="K5" s="28">
        <v>2</v>
      </c>
      <c r="L5" s="28">
        <v>3</v>
      </c>
      <c r="M5" s="28">
        <v>4</v>
      </c>
      <c r="N5" s="28">
        <v>5</v>
      </c>
      <c r="O5" s="28"/>
    </row>
    <row r="6" spans="2:15">
      <c r="B6" s="52">
        <v>1</v>
      </c>
      <c r="C6" s="6" t="s">
        <v>135</v>
      </c>
      <c r="D6" s="46">
        <f>('Data Center'!G20/'Data Center'!G13)*100</f>
        <v>62.5</v>
      </c>
      <c r="E6" s="44"/>
      <c r="F6" s="32">
        <v>5</v>
      </c>
      <c r="G6" s="53">
        <f>IF(D6&lt;25,1,IF(D6&lt;50,2,IF(D6&lt;75,3,IF(D6&lt;90,4,5))))</f>
        <v>3</v>
      </c>
      <c r="H6" s="31"/>
      <c r="J6" s="28" t="s">
        <v>146</v>
      </c>
      <c r="K6" s="28" t="s">
        <v>145</v>
      </c>
      <c r="L6" s="28" t="s">
        <v>144</v>
      </c>
      <c r="M6" s="28" t="s">
        <v>142</v>
      </c>
      <c r="N6" s="28" t="s">
        <v>143</v>
      </c>
      <c r="O6" s="28"/>
    </row>
    <row r="7" spans="2:15">
      <c r="B7" s="52">
        <v>2</v>
      </c>
      <c r="C7" s="14" t="s">
        <v>136</v>
      </c>
      <c r="D7" s="47">
        <f>('Data Center'!G27/'Data Center'!G13)*100</f>
        <v>32.916666666666664</v>
      </c>
      <c r="E7" s="45"/>
      <c r="F7" s="32">
        <v>5</v>
      </c>
      <c r="G7" s="53">
        <f t="shared" ref="G7:G8" si="0">IF(D7&lt;25,1,IF(D7&lt;50,2,IF(D7&lt;75,3,IF(D7&lt;90,4,5))))</f>
        <v>2</v>
      </c>
      <c r="H7" s="31"/>
      <c r="J7" s="28" t="s">
        <v>146</v>
      </c>
      <c r="K7" s="28" t="s">
        <v>145</v>
      </c>
      <c r="L7" s="28" t="s">
        <v>144</v>
      </c>
      <c r="M7" s="28" t="s">
        <v>142</v>
      </c>
      <c r="N7" s="28" t="s">
        <v>143</v>
      </c>
      <c r="O7" s="28"/>
    </row>
    <row r="8" spans="2:15">
      <c r="B8" s="52">
        <v>3</v>
      </c>
      <c r="C8" s="28" t="s">
        <v>139</v>
      </c>
      <c r="D8" s="46">
        <f>('Data Center'!F34/MAX('Data Center'!G34,'Data Center'!F13))*100</f>
        <v>63.888888888888886</v>
      </c>
      <c r="E8" s="44"/>
      <c r="F8" s="32">
        <v>5</v>
      </c>
      <c r="G8" s="53">
        <f t="shared" si="0"/>
        <v>3</v>
      </c>
      <c r="H8" s="31"/>
      <c r="J8" s="28" t="s">
        <v>146</v>
      </c>
      <c r="K8" s="28" t="s">
        <v>145</v>
      </c>
      <c r="L8" s="28" t="s">
        <v>144</v>
      </c>
      <c r="M8" s="28" t="s">
        <v>142</v>
      </c>
      <c r="N8" s="28" t="s">
        <v>143</v>
      </c>
      <c r="O8" s="28"/>
    </row>
    <row r="9" spans="2:15">
      <c r="B9" s="52"/>
      <c r="C9" s="28"/>
      <c r="D9" s="28"/>
      <c r="E9" s="28"/>
      <c r="F9" s="41"/>
      <c r="G9" s="54"/>
      <c r="H9" s="31"/>
      <c r="J9" s="28" t="s">
        <v>146</v>
      </c>
      <c r="K9" s="28" t="s">
        <v>145</v>
      </c>
      <c r="L9" s="28" t="s">
        <v>144</v>
      </c>
      <c r="M9" s="28" t="s">
        <v>142</v>
      </c>
      <c r="N9" s="28" t="s">
        <v>143</v>
      </c>
      <c r="O9" s="28"/>
    </row>
    <row r="10" spans="2:15">
      <c r="B10" s="213" t="s">
        <v>167</v>
      </c>
      <c r="C10" s="214"/>
      <c r="D10" s="214"/>
      <c r="E10" s="214"/>
      <c r="F10" s="214"/>
      <c r="G10" s="215"/>
      <c r="H10" s="100"/>
      <c r="J10" s="28"/>
      <c r="K10" s="28"/>
      <c r="L10" s="28"/>
      <c r="M10" s="28"/>
      <c r="N10" s="28"/>
      <c r="O10" s="28"/>
    </row>
    <row r="11" spans="2:15" ht="30" customHeight="1">
      <c r="B11" s="52">
        <v>1</v>
      </c>
      <c r="C11" s="6" t="s">
        <v>137</v>
      </c>
      <c r="D11" s="48" t="str">
        <f>IF('Data Center'!$F$37=1,"Yes","No")</f>
        <v>Yes</v>
      </c>
      <c r="E11" s="44"/>
      <c r="F11" s="32">
        <v>4</v>
      </c>
      <c r="G11" s="53">
        <f>IF('Data Center'!F37=1,Score!F11,0)</f>
        <v>4</v>
      </c>
      <c r="H11" s="31"/>
      <c r="I11" s="40"/>
      <c r="J11" s="212" t="s">
        <v>121</v>
      </c>
      <c r="K11" s="212"/>
      <c r="L11" s="212"/>
      <c r="M11" s="212"/>
      <c r="N11" s="212"/>
      <c r="O11" s="28"/>
    </row>
    <row r="12" spans="2:15">
      <c r="B12" s="52">
        <v>2</v>
      </c>
      <c r="C12" s="6" t="s">
        <v>140</v>
      </c>
      <c r="D12" s="46">
        <f>('Data Center'!F39/'Data Center'!F38)*100</f>
        <v>64.444444444444443</v>
      </c>
      <c r="E12" s="44"/>
      <c r="F12" s="32">
        <v>3</v>
      </c>
      <c r="G12" s="53">
        <f t="shared" ref="G12:G13" si="1">IF(D12&lt;25,1,IF(D12&lt;50,2,IF(D12&lt;75,3,IF(D12&lt;90,4,5))))</f>
        <v>3</v>
      </c>
      <c r="H12" s="31"/>
      <c r="J12" s="28" t="s">
        <v>146</v>
      </c>
      <c r="K12" s="28" t="s">
        <v>145</v>
      </c>
      <c r="L12" s="28" t="s">
        <v>144</v>
      </c>
      <c r="M12" s="28" t="s">
        <v>142</v>
      </c>
      <c r="N12" s="28" t="s">
        <v>143</v>
      </c>
      <c r="O12" s="28"/>
    </row>
    <row r="13" spans="2:15">
      <c r="B13" s="52">
        <v>3</v>
      </c>
      <c r="C13" s="6" t="s">
        <v>154</v>
      </c>
      <c r="D13" s="46">
        <f>('Data Center'!F40/MAX('Data Center'!G34,'Data Center'!F13))*100</f>
        <v>55.555555555555557</v>
      </c>
      <c r="E13" s="44"/>
      <c r="F13" s="32">
        <v>3</v>
      </c>
      <c r="G13" s="53">
        <f t="shared" si="1"/>
        <v>3</v>
      </c>
      <c r="H13" s="31"/>
      <c r="J13" s="28" t="s">
        <v>146</v>
      </c>
      <c r="K13" s="28" t="s">
        <v>145</v>
      </c>
      <c r="L13" s="28" t="s">
        <v>144</v>
      </c>
      <c r="M13" s="28" t="s">
        <v>142</v>
      </c>
      <c r="N13" s="28" t="s">
        <v>143</v>
      </c>
      <c r="O13" s="28"/>
    </row>
    <row r="14" spans="2:15">
      <c r="B14" s="52">
        <v>4</v>
      </c>
      <c r="C14" s="6" t="s">
        <v>138</v>
      </c>
      <c r="D14" s="48" t="str">
        <f>IF('Data Center'!F41=1,"&gt; 1 month",IF('Data Center'!F41=2,"One Month",IF('Data Center'!F41=3,"5 Days",Real Time)))</f>
        <v>5 Days</v>
      </c>
      <c r="E14" s="44"/>
      <c r="F14" s="32">
        <v>3</v>
      </c>
      <c r="G14" s="53">
        <f>('Data Center'!F41)+1</f>
        <v>4</v>
      </c>
      <c r="H14" s="31"/>
      <c r="J14" s="28"/>
      <c r="K14" s="28" t="s">
        <v>157</v>
      </c>
      <c r="L14" s="28" t="s">
        <v>156</v>
      </c>
      <c r="M14" s="28" t="s">
        <v>155</v>
      </c>
      <c r="N14" s="28" t="s">
        <v>141</v>
      </c>
      <c r="O14" s="28"/>
    </row>
    <row r="15" spans="2:15">
      <c r="B15" s="52">
        <v>5</v>
      </c>
      <c r="C15" s="6" t="s">
        <v>106</v>
      </c>
      <c r="D15" s="48" t="str">
        <f>IF('Data Center'!F42=1,"Yes","No")</f>
        <v>Yes</v>
      </c>
      <c r="E15" s="44"/>
      <c r="F15" s="32">
        <v>3</v>
      </c>
      <c r="G15" s="53">
        <f>IF('Data Center'!F42=1,Score!F15,0)</f>
        <v>3</v>
      </c>
      <c r="H15" s="31"/>
      <c r="J15" s="212" t="s">
        <v>121</v>
      </c>
      <c r="K15" s="212"/>
      <c r="L15" s="212"/>
      <c r="M15" s="212"/>
      <c r="N15" s="212"/>
      <c r="O15" s="28"/>
    </row>
    <row r="16" spans="2:15">
      <c r="B16" s="52">
        <v>6</v>
      </c>
      <c r="C16" s="6" t="s">
        <v>116</v>
      </c>
      <c r="D16" s="48" t="str">
        <f>IF('Data Center'!F43=1,"Yes","No")</f>
        <v>Yes</v>
      </c>
      <c r="E16" s="44"/>
      <c r="F16" s="32">
        <v>3</v>
      </c>
      <c r="G16" s="53"/>
      <c r="H16" s="31"/>
      <c r="J16" s="212" t="s">
        <v>121</v>
      </c>
      <c r="K16" s="212"/>
      <c r="L16" s="212"/>
      <c r="M16" s="212"/>
      <c r="N16" s="212"/>
      <c r="O16" s="28"/>
    </row>
    <row r="17" spans="2:15">
      <c r="B17" s="52">
        <v>7</v>
      </c>
      <c r="C17" s="28" t="s">
        <v>149</v>
      </c>
      <c r="D17" s="48">
        <f>'Data Center'!F44</f>
        <v>7</v>
      </c>
      <c r="E17" s="44"/>
      <c r="F17" s="32">
        <v>3</v>
      </c>
      <c r="G17" s="53">
        <f>IF(D17&lt;5,3,IF(D17&lt;10,4,5))</f>
        <v>4</v>
      </c>
      <c r="H17" s="31"/>
      <c r="J17" s="28"/>
      <c r="K17" s="28"/>
      <c r="L17" s="28" t="s">
        <v>174</v>
      </c>
      <c r="M17" s="61" t="s">
        <v>175</v>
      </c>
      <c r="N17" s="28" t="s">
        <v>173</v>
      </c>
      <c r="O17" s="28"/>
    </row>
    <row r="18" spans="2:15">
      <c r="B18" s="52">
        <v>8</v>
      </c>
      <c r="C18" s="28" t="s">
        <v>152</v>
      </c>
      <c r="D18" s="48">
        <f>'Data Center'!F45</f>
        <v>6</v>
      </c>
      <c r="E18" s="44"/>
      <c r="F18" s="32">
        <v>3</v>
      </c>
      <c r="G18" s="53">
        <f>MIN(D18,5)</f>
        <v>5</v>
      </c>
      <c r="H18" s="31"/>
      <c r="J18" s="28">
        <v>1</v>
      </c>
      <c r="K18" s="28">
        <v>2</v>
      </c>
      <c r="L18" s="28">
        <v>3</v>
      </c>
      <c r="M18" s="28">
        <v>4</v>
      </c>
      <c r="N18" s="28" t="s">
        <v>176</v>
      </c>
      <c r="O18" s="28"/>
    </row>
    <row r="19" spans="2:15" hidden="1">
      <c r="B19" s="55"/>
      <c r="C19" s="28"/>
      <c r="D19" s="28"/>
      <c r="E19" s="28"/>
      <c r="F19" s="28"/>
      <c r="G19" s="56"/>
      <c r="H19" s="31"/>
      <c r="J19" s="28"/>
      <c r="K19" s="28"/>
      <c r="L19" s="28"/>
      <c r="M19" s="28"/>
      <c r="N19" s="28"/>
      <c r="O19" s="28"/>
    </row>
    <row r="20" spans="2:15" hidden="1">
      <c r="B20" s="55"/>
      <c r="C20" s="28"/>
      <c r="D20" s="28"/>
      <c r="E20" s="28"/>
      <c r="F20" s="28"/>
      <c r="G20" s="56"/>
      <c r="H20" s="31"/>
      <c r="J20" s="28"/>
      <c r="K20" s="28"/>
      <c r="L20" s="28"/>
      <c r="M20" s="28"/>
      <c r="N20" s="28"/>
      <c r="O20" s="28"/>
    </row>
    <row r="21" spans="2:15">
      <c r="B21" s="213" t="s">
        <v>170</v>
      </c>
      <c r="C21" s="214"/>
      <c r="D21" s="214"/>
      <c r="E21" s="214"/>
      <c r="F21" s="214"/>
      <c r="G21" s="215"/>
      <c r="H21" s="100"/>
      <c r="J21" s="28">
        <v>5</v>
      </c>
      <c r="K21" s="28">
        <v>10</v>
      </c>
      <c r="L21" s="28">
        <v>15</v>
      </c>
      <c r="M21" s="28">
        <v>20</v>
      </c>
      <c r="N21" s="28">
        <v>25</v>
      </c>
      <c r="O21" s="28"/>
    </row>
    <row r="22" spans="2:15" ht="30">
      <c r="B22" s="55">
        <v>1</v>
      </c>
      <c r="C22" s="28" t="s">
        <v>151</v>
      </c>
      <c r="D22" s="46">
        <f>('Data Center'!F53/'Data Center'!G53)*100</f>
        <v>29.411764705882355</v>
      </c>
      <c r="E22" s="44"/>
      <c r="F22" s="32">
        <v>25</v>
      </c>
      <c r="G22" s="53">
        <f>IF(D22&lt;25,5,IF(D22&lt;50,10,IF(D22&lt;75,15,IF(D22&lt;90,20,25))))</f>
        <v>10</v>
      </c>
      <c r="H22" s="31"/>
      <c r="J22" s="28" t="s">
        <v>146</v>
      </c>
      <c r="K22" s="28" t="s">
        <v>145</v>
      </c>
      <c r="L22" s="28" t="s">
        <v>144</v>
      </c>
      <c r="M22" s="28" t="s">
        <v>142</v>
      </c>
      <c r="N22" s="28" t="s">
        <v>143</v>
      </c>
      <c r="O22" s="39" t="s">
        <v>147</v>
      </c>
    </row>
    <row r="23" spans="2:15" hidden="1">
      <c r="B23" s="55"/>
      <c r="C23" s="28"/>
      <c r="D23" s="48"/>
      <c r="E23" s="44"/>
      <c r="F23" s="32"/>
      <c r="G23" s="53"/>
      <c r="H23" s="31"/>
      <c r="J23" s="28"/>
      <c r="K23" s="28"/>
      <c r="L23" s="28"/>
      <c r="M23" s="28"/>
      <c r="N23" s="28"/>
      <c r="O23" s="28"/>
    </row>
    <row r="24" spans="2:15" hidden="1">
      <c r="B24" s="55"/>
      <c r="C24" s="28"/>
      <c r="D24" s="48"/>
      <c r="E24" s="44"/>
      <c r="F24" s="32"/>
      <c r="G24" s="53"/>
      <c r="H24" s="31"/>
      <c r="J24" s="28"/>
      <c r="K24" s="28"/>
      <c r="L24" s="28"/>
      <c r="M24" s="28"/>
      <c r="N24" s="28"/>
      <c r="O24" s="28"/>
    </row>
    <row r="25" spans="2:15" hidden="1">
      <c r="B25" s="55"/>
      <c r="C25" s="28"/>
      <c r="D25" s="48"/>
      <c r="E25" s="44"/>
      <c r="F25" s="32"/>
      <c r="G25" s="53"/>
      <c r="H25" s="31"/>
      <c r="J25" s="28"/>
      <c r="K25" s="28"/>
      <c r="L25" s="28"/>
      <c r="M25" s="28"/>
      <c r="N25" s="28"/>
      <c r="O25" s="28"/>
    </row>
    <row r="26" spans="2:15">
      <c r="B26" s="213" t="s">
        <v>171</v>
      </c>
      <c r="C26" s="214"/>
      <c r="D26" s="214"/>
      <c r="E26" s="214"/>
      <c r="F26" s="214"/>
      <c r="G26" s="215"/>
      <c r="H26" s="100"/>
      <c r="J26" s="28"/>
      <c r="K26" s="28"/>
      <c r="L26" s="28"/>
      <c r="M26" s="28"/>
      <c r="N26" s="28"/>
      <c r="O26" s="28"/>
    </row>
    <row r="27" spans="2:15">
      <c r="B27" s="55">
        <v>1</v>
      </c>
      <c r="C27" s="28" t="s">
        <v>148</v>
      </c>
      <c r="D27" s="48" t="str">
        <f>IF('Data Center'!F56=1,"Yes","No")</f>
        <v>Yes</v>
      </c>
      <c r="E27" s="44"/>
      <c r="F27" s="32">
        <v>10</v>
      </c>
      <c r="G27" s="53">
        <f>IF('Data Center'!F56=1,Score!F27,0)</f>
        <v>10</v>
      </c>
      <c r="H27" s="31"/>
      <c r="J27" s="212" t="s">
        <v>121</v>
      </c>
      <c r="K27" s="212"/>
      <c r="L27" s="212"/>
      <c r="M27" s="212"/>
      <c r="N27" s="212"/>
      <c r="O27" s="28"/>
    </row>
    <row r="28" spans="2:15">
      <c r="B28" s="55">
        <v>2</v>
      </c>
      <c r="C28" s="28" t="s">
        <v>153</v>
      </c>
      <c r="D28" s="48" t="str">
        <f>IF('Data Center'!F57=1,"Yes","No")</f>
        <v>Yes</v>
      </c>
      <c r="E28" s="44"/>
      <c r="F28" s="32">
        <v>10</v>
      </c>
      <c r="G28" s="53">
        <f>IF('Data Center'!F57=1,Score!F28,0)</f>
        <v>10</v>
      </c>
      <c r="H28" s="31"/>
      <c r="J28" s="212" t="s">
        <v>121</v>
      </c>
      <c r="K28" s="212"/>
      <c r="L28" s="212"/>
      <c r="M28" s="212"/>
      <c r="N28" s="212"/>
      <c r="O28" s="28"/>
    </row>
    <row r="29" spans="2:15">
      <c r="B29" s="55"/>
      <c r="C29" s="28"/>
      <c r="D29" s="48"/>
      <c r="E29" s="44"/>
      <c r="F29" s="32"/>
      <c r="G29" s="53"/>
      <c r="H29" s="31"/>
      <c r="J29" s="28"/>
      <c r="K29" s="28"/>
      <c r="L29" s="28"/>
      <c r="M29" s="28"/>
      <c r="N29" s="28"/>
      <c r="O29" s="28"/>
    </row>
    <row r="30" spans="2:15">
      <c r="B30" s="55"/>
      <c r="C30" s="28"/>
      <c r="D30" s="48"/>
      <c r="E30" s="44"/>
      <c r="F30" s="32"/>
      <c r="G30" s="53"/>
      <c r="H30" s="31"/>
      <c r="J30" s="28"/>
      <c r="K30" s="28"/>
      <c r="L30" s="28"/>
      <c r="M30" s="28"/>
      <c r="N30" s="28"/>
      <c r="O30" s="28"/>
    </row>
    <row r="31" spans="2:15" hidden="1">
      <c r="B31" s="55"/>
      <c r="C31" s="28"/>
      <c r="D31" s="48"/>
      <c r="E31" s="44"/>
      <c r="F31" s="32"/>
      <c r="G31" s="53"/>
      <c r="H31" s="31"/>
      <c r="J31" s="28"/>
      <c r="K31" s="28"/>
      <c r="L31" s="28"/>
      <c r="M31" s="28"/>
      <c r="N31" s="28"/>
      <c r="O31" s="28"/>
    </row>
    <row r="32" spans="2:15" hidden="1">
      <c r="B32" s="55"/>
      <c r="C32" s="28"/>
      <c r="D32" s="28"/>
      <c r="E32" s="28"/>
      <c r="F32" s="28"/>
      <c r="G32" s="56"/>
      <c r="H32" s="31"/>
      <c r="J32" s="28"/>
      <c r="K32" s="28"/>
      <c r="L32" s="28"/>
      <c r="M32" s="28"/>
      <c r="N32" s="28"/>
      <c r="O32" s="28"/>
    </row>
    <row r="33" spans="2:15" hidden="1">
      <c r="B33" s="55"/>
      <c r="C33" s="28"/>
      <c r="D33" s="28"/>
      <c r="E33" s="28"/>
      <c r="F33" s="28"/>
      <c r="G33" s="56"/>
      <c r="H33" s="31"/>
      <c r="J33" s="28"/>
      <c r="K33" s="28"/>
      <c r="L33" s="28"/>
      <c r="M33" s="28"/>
      <c r="N33" s="28"/>
      <c r="O33" s="28"/>
    </row>
    <row r="34" spans="2:15" hidden="1">
      <c r="B34" s="55"/>
      <c r="C34" s="28"/>
      <c r="D34" s="28"/>
      <c r="E34" s="28"/>
      <c r="F34" s="28"/>
      <c r="G34" s="56"/>
      <c r="H34" s="31"/>
      <c r="J34" s="28"/>
      <c r="K34" s="28"/>
      <c r="L34" s="28"/>
      <c r="M34" s="28"/>
      <c r="N34" s="28"/>
      <c r="O34" s="28"/>
    </row>
    <row r="35" spans="2:15" ht="15.75" thickBot="1">
      <c r="B35" s="95"/>
      <c r="C35" s="96"/>
      <c r="D35" s="96"/>
      <c r="E35" s="96"/>
      <c r="F35" s="96"/>
      <c r="G35" s="97"/>
      <c r="H35" s="31"/>
      <c r="J35" s="28"/>
      <c r="K35" s="28"/>
      <c r="L35" s="28"/>
      <c r="M35" s="28"/>
      <c r="N35" s="28"/>
      <c r="O35" s="28"/>
    </row>
    <row r="36" spans="2:15" ht="21.75" thickBot="1">
      <c r="B36" s="208" t="s">
        <v>214</v>
      </c>
      <c r="C36" s="209"/>
      <c r="D36" s="98"/>
      <c r="E36" s="98"/>
      <c r="F36" s="98">
        <f>SUM(F6:F30)</f>
        <v>85</v>
      </c>
      <c r="G36" s="99">
        <f>SUM(G6:G30)</f>
        <v>64</v>
      </c>
      <c r="H36" s="31"/>
    </row>
    <row r="38" spans="2:15" ht="21.75" thickBot="1">
      <c r="B38" s="211" t="s">
        <v>213</v>
      </c>
      <c r="C38" s="211"/>
      <c r="D38" s="211"/>
      <c r="E38" s="211"/>
      <c r="F38" s="211"/>
      <c r="G38" s="211"/>
    </row>
    <row r="39" spans="2:15" s="67" customFormat="1" ht="30" customHeight="1">
      <c r="B39" s="62" t="s">
        <v>117</v>
      </c>
      <c r="C39" s="63" t="s">
        <v>118</v>
      </c>
      <c r="D39" s="103" t="s">
        <v>158</v>
      </c>
      <c r="E39" s="103" t="s">
        <v>11</v>
      </c>
      <c r="F39" s="103" t="s">
        <v>119</v>
      </c>
      <c r="G39" s="104" t="s">
        <v>165</v>
      </c>
      <c r="H39" s="64"/>
      <c r="I39" s="65"/>
      <c r="J39" s="210" t="s">
        <v>120</v>
      </c>
      <c r="K39" s="210"/>
      <c r="L39" s="210"/>
      <c r="M39" s="210"/>
      <c r="N39" s="210"/>
      <c r="O39" s="66" t="s">
        <v>178</v>
      </c>
    </row>
    <row r="40" spans="2:15" s="67" customFormat="1">
      <c r="B40" s="205" t="s">
        <v>183</v>
      </c>
      <c r="C40" s="206"/>
      <c r="D40" s="206"/>
      <c r="E40" s="206"/>
      <c r="F40" s="206"/>
      <c r="G40" s="207"/>
      <c r="H40" s="93"/>
      <c r="J40" s="66">
        <v>1</v>
      </c>
      <c r="K40" s="66">
        <v>2</v>
      </c>
      <c r="L40" s="66">
        <v>3</v>
      </c>
      <c r="M40" s="66">
        <v>4</v>
      </c>
      <c r="N40" s="66">
        <v>5</v>
      </c>
      <c r="O40" s="66"/>
    </row>
    <row r="41" spans="2:15" s="67" customFormat="1">
      <c r="B41" s="68"/>
      <c r="C41" s="69"/>
      <c r="D41" s="70"/>
      <c r="E41" s="71"/>
      <c r="F41" s="72"/>
      <c r="G41" s="73"/>
      <c r="H41" s="64"/>
      <c r="J41" s="66" t="s">
        <v>179</v>
      </c>
      <c r="K41" s="66"/>
      <c r="L41" s="66"/>
      <c r="M41" s="74"/>
      <c r="N41" s="74"/>
      <c r="O41" s="66"/>
    </row>
    <row r="42" spans="2:15" s="67" customFormat="1">
      <c r="B42" s="83">
        <v>2</v>
      </c>
      <c r="C42" s="69" t="s">
        <v>206</v>
      </c>
      <c r="D42" s="70"/>
      <c r="E42" s="71"/>
      <c r="F42" s="72">
        <v>15</v>
      </c>
      <c r="G42" s="73"/>
      <c r="H42" s="64"/>
      <c r="J42" s="66"/>
      <c r="K42" s="66"/>
      <c r="L42" s="66"/>
      <c r="M42" s="74"/>
      <c r="N42" s="74"/>
      <c r="O42" s="66" t="s">
        <v>207</v>
      </c>
    </row>
    <row r="43" spans="2:15" s="67" customFormat="1">
      <c r="B43" s="68">
        <v>3</v>
      </c>
      <c r="C43" s="72" t="s">
        <v>197</v>
      </c>
      <c r="D43" s="75"/>
      <c r="E43" s="76"/>
      <c r="F43" s="72">
        <v>10</v>
      </c>
      <c r="G43" s="73"/>
      <c r="H43" s="64"/>
      <c r="J43" s="66"/>
      <c r="K43" s="66"/>
      <c r="L43" s="66"/>
      <c r="M43" s="66"/>
      <c r="N43" s="66"/>
      <c r="O43" s="66"/>
    </row>
    <row r="44" spans="2:15" s="67" customFormat="1" hidden="1">
      <c r="B44" s="68"/>
      <c r="C44" s="66"/>
      <c r="D44" s="70"/>
      <c r="E44" s="71"/>
      <c r="F44" s="72"/>
      <c r="G44" s="73"/>
      <c r="H44" s="64"/>
      <c r="J44" s="66"/>
      <c r="K44" s="66"/>
      <c r="L44" s="66"/>
      <c r="M44" s="66"/>
      <c r="N44" s="66"/>
      <c r="O44" s="66"/>
    </row>
    <row r="45" spans="2:15" s="67" customFormat="1" hidden="1">
      <c r="B45" s="68"/>
      <c r="C45" s="66"/>
      <c r="D45" s="66"/>
      <c r="E45" s="66"/>
      <c r="F45" s="77"/>
      <c r="G45" s="78"/>
      <c r="H45" s="64"/>
      <c r="J45" s="66"/>
      <c r="K45" s="66"/>
      <c r="L45" s="66"/>
      <c r="M45" s="66"/>
      <c r="N45" s="66"/>
      <c r="O45" s="66"/>
    </row>
    <row r="46" spans="2:15" s="67" customFormat="1" hidden="1">
      <c r="B46" s="83"/>
      <c r="C46" s="66"/>
      <c r="D46" s="66"/>
      <c r="E46" s="66"/>
      <c r="F46" s="77"/>
      <c r="G46" s="78"/>
      <c r="H46" s="64"/>
      <c r="J46" s="66"/>
      <c r="K46" s="66"/>
      <c r="L46" s="66"/>
      <c r="M46" s="66"/>
      <c r="N46" s="66"/>
      <c r="O46" s="66"/>
    </row>
    <row r="47" spans="2:15" s="67" customFormat="1" hidden="1">
      <c r="B47" s="68"/>
      <c r="C47" s="66"/>
      <c r="D47" s="66"/>
      <c r="E47" s="66"/>
      <c r="F47" s="77"/>
      <c r="G47" s="78"/>
      <c r="H47" s="64"/>
      <c r="J47" s="66"/>
      <c r="K47" s="66"/>
      <c r="L47" s="66"/>
      <c r="M47" s="66"/>
      <c r="N47" s="66"/>
      <c r="O47" s="66"/>
    </row>
    <row r="48" spans="2:15" s="67" customFormat="1" hidden="1">
      <c r="B48" s="68"/>
      <c r="D48" s="66"/>
      <c r="E48" s="66"/>
      <c r="F48" s="77"/>
      <c r="G48" s="78"/>
      <c r="H48" s="64"/>
      <c r="J48" s="66"/>
      <c r="K48" s="66"/>
      <c r="L48" s="66"/>
      <c r="M48" s="66"/>
      <c r="N48" s="66"/>
      <c r="O48" s="66"/>
    </row>
    <row r="49" spans="2:15" s="67" customFormat="1" hidden="1">
      <c r="B49" s="68"/>
      <c r="C49" s="66"/>
      <c r="D49" s="66"/>
      <c r="E49" s="66"/>
      <c r="F49" s="77"/>
      <c r="G49" s="78"/>
      <c r="H49" s="64"/>
      <c r="J49" s="66"/>
      <c r="K49" s="66"/>
      <c r="L49" s="66"/>
      <c r="M49" s="66"/>
      <c r="N49" s="66"/>
      <c r="O49" s="66"/>
    </row>
    <row r="50" spans="2:15" s="67" customFormat="1">
      <c r="B50" s="205" t="s">
        <v>182</v>
      </c>
      <c r="C50" s="206"/>
      <c r="D50" s="206"/>
      <c r="E50" s="206"/>
      <c r="F50" s="206"/>
      <c r="G50" s="207"/>
      <c r="H50" s="93"/>
      <c r="J50" s="66"/>
      <c r="K50" s="66"/>
      <c r="L50" s="66"/>
      <c r="M50" s="66"/>
      <c r="N50" s="66"/>
      <c r="O50" s="66"/>
    </row>
    <row r="51" spans="2:15" s="67" customFormat="1" ht="30" customHeight="1">
      <c r="B51" s="68">
        <v>1</v>
      </c>
      <c r="C51" s="69" t="s">
        <v>195</v>
      </c>
      <c r="D51" s="79"/>
      <c r="E51" s="71"/>
      <c r="F51" s="72"/>
      <c r="G51" s="73"/>
      <c r="H51" s="64"/>
      <c r="I51" s="65"/>
      <c r="J51" s="66"/>
      <c r="K51" s="66"/>
      <c r="L51" s="66"/>
      <c r="M51" s="66"/>
      <c r="N51" s="66"/>
      <c r="O51" s="65" t="s">
        <v>196</v>
      </c>
    </row>
    <row r="52" spans="2:15" s="67" customFormat="1">
      <c r="B52" s="68">
        <v>2</v>
      </c>
      <c r="C52" s="69" t="s">
        <v>189</v>
      </c>
      <c r="D52" s="70"/>
      <c r="E52" s="71"/>
      <c r="F52" s="72"/>
      <c r="G52" s="73"/>
      <c r="H52" s="64"/>
      <c r="J52" s="66" t="s">
        <v>146</v>
      </c>
      <c r="K52" s="66" t="s">
        <v>145</v>
      </c>
      <c r="L52" s="66" t="s">
        <v>144</v>
      </c>
      <c r="M52" s="66" t="s">
        <v>142</v>
      </c>
      <c r="N52" s="66" t="s">
        <v>143</v>
      </c>
      <c r="O52" s="66"/>
    </row>
    <row r="53" spans="2:15" s="67" customFormat="1">
      <c r="B53" s="68">
        <v>3</v>
      </c>
      <c r="C53" s="69" t="s">
        <v>198</v>
      </c>
      <c r="D53" s="70"/>
      <c r="E53" s="71"/>
      <c r="F53" s="72"/>
      <c r="G53" s="73"/>
      <c r="H53" s="64"/>
      <c r="J53" s="66" t="s">
        <v>146</v>
      </c>
      <c r="K53" s="66" t="s">
        <v>145</v>
      </c>
      <c r="L53" s="66" t="s">
        <v>144</v>
      </c>
      <c r="M53" s="66" t="s">
        <v>142</v>
      </c>
      <c r="N53" s="66" t="s">
        <v>143</v>
      </c>
      <c r="O53" s="66"/>
    </row>
    <row r="54" spans="2:15" s="67" customFormat="1">
      <c r="B54" s="68"/>
      <c r="C54" s="69"/>
      <c r="D54" s="79"/>
      <c r="E54" s="71"/>
      <c r="F54" s="72"/>
      <c r="G54" s="73"/>
      <c r="H54" s="64"/>
      <c r="J54" s="66"/>
      <c r="K54" s="66"/>
      <c r="L54" s="66"/>
      <c r="M54" s="66"/>
      <c r="N54" s="66"/>
      <c r="O54" s="66"/>
    </row>
    <row r="55" spans="2:15" s="67" customFormat="1" hidden="1">
      <c r="B55" s="68"/>
      <c r="C55" s="69"/>
      <c r="D55" s="79"/>
      <c r="E55" s="71"/>
      <c r="F55" s="72"/>
      <c r="G55" s="73"/>
      <c r="H55" s="64"/>
      <c r="J55" s="210"/>
      <c r="K55" s="210"/>
      <c r="L55" s="210"/>
      <c r="M55" s="210"/>
      <c r="N55" s="210"/>
      <c r="O55" s="66"/>
    </row>
    <row r="56" spans="2:15" s="67" customFormat="1" hidden="1">
      <c r="B56" s="68"/>
      <c r="C56" s="66"/>
      <c r="D56" s="79"/>
      <c r="E56" s="71"/>
      <c r="F56" s="72"/>
      <c r="G56" s="73"/>
      <c r="H56" s="64"/>
      <c r="J56" s="66"/>
      <c r="K56" s="66"/>
      <c r="L56" s="66"/>
      <c r="M56" s="80"/>
      <c r="N56" s="66"/>
      <c r="O56" s="66"/>
    </row>
    <row r="57" spans="2:15" s="67" customFormat="1" hidden="1">
      <c r="B57" s="68"/>
      <c r="C57" s="66"/>
      <c r="D57" s="79"/>
      <c r="E57" s="71"/>
      <c r="F57" s="72"/>
      <c r="G57" s="73"/>
      <c r="H57" s="64"/>
      <c r="J57" s="66"/>
      <c r="K57" s="66"/>
      <c r="L57" s="66"/>
      <c r="M57" s="66"/>
      <c r="N57" s="66"/>
      <c r="O57" s="66"/>
    </row>
    <row r="58" spans="2:15" s="67" customFormat="1" hidden="1">
      <c r="B58" s="81"/>
      <c r="C58" s="66"/>
      <c r="D58" s="66"/>
      <c r="E58" s="66"/>
      <c r="F58" s="66"/>
      <c r="G58" s="82"/>
      <c r="H58" s="64"/>
      <c r="J58" s="66"/>
      <c r="K58" s="66"/>
      <c r="L58" s="66"/>
      <c r="M58" s="66"/>
      <c r="N58" s="66"/>
      <c r="O58" s="66"/>
    </row>
    <row r="59" spans="2:15" s="67" customFormat="1" hidden="1">
      <c r="B59" s="81"/>
      <c r="C59" s="66"/>
      <c r="D59" s="66"/>
      <c r="E59" s="66"/>
      <c r="F59" s="66"/>
      <c r="G59" s="82"/>
      <c r="H59" s="64"/>
      <c r="J59" s="66"/>
      <c r="K59" s="66"/>
      <c r="L59" s="66"/>
      <c r="M59" s="66"/>
      <c r="N59" s="66"/>
      <c r="O59" s="66"/>
    </row>
    <row r="60" spans="2:15" s="67" customFormat="1">
      <c r="B60" s="205" t="s">
        <v>199</v>
      </c>
      <c r="C60" s="206"/>
      <c r="D60" s="206"/>
      <c r="E60" s="206"/>
      <c r="F60" s="206"/>
      <c r="G60" s="207"/>
      <c r="H60" s="93"/>
      <c r="J60" s="66">
        <v>5</v>
      </c>
      <c r="K60" s="66">
        <v>10</v>
      </c>
      <c r="L60" s="66">
        <v>15</v>
      </c>
      <c r="M60" s="66">
        <v>20</v>
      </c>
      <c r="N60" s="66">
        <v>25</v>
      </c>
      <c r="O60" s="66"/>
    </row>
    <row r="61" spans="2:15" s="67" customFormat="1">
      <c r="B61" s="84">
        <v>1</v>
      </c>
      <c r="C61" s="85" t="s">
        <v>202</v>
      </c>
      <c r="D61" s="85"/>
      <c r="E61" s="85"/>
      <c r="F61" s="85"/>
      <c r="G61" s="86"/>
      <c r="H61" s="93"/>
      <c r="J61" s="66"/>
      <c r="K61" s="66"/>
      <c r="L61" s="66" t="s">
        <v>205</v>
      </c>
      <c r="M61" s="66" t="s">
        <v>204</v>
      </c>
      <c r="N61" s="66" t="s">
        <v>203</v>
      </c>
      <c r="O61" s="66"/>
    </row>
    <row r="62" spans="2:15" s="67" customFormat="1" ht="35.25" customHeight="1">
      <c r="B62" s="81"/>
      <c r="C62" s="74"/>
      <c r="D62" s="70"/>
      <c r="E62" s="71"/>
      <c r="F62" s="72"/>
      <c r="G62" s="73"/>
      <c r="H62" s="64"/>
      <c r="J62" s="66" t="s">
        <v>146</v>
      </c>
      <c r="K62" s="66" t="s">
        <v>145</v>
      </c>
      <c r="L62" s="66" t="s">
        <v>144</v>
      </c>
      <c r="M62" s="66" t="s">
        <v>142</v>
      </c>
      <c r="N62" s="66" t="s">
        <v>143</v>
      </c>
      <c r="O62" s="65" t="s">
        <v>191</v>
      </c>
    </row>
    <row r="63" spans="2:15" s="67" customFormat="1" hidden="1">
      <c r="B63" s="81"/>
      <c r="C63" s="66"/>
      <c r="D63" s="79"/>
      <c r="E63" s="71"/>
      <c r="F63" s="72"/>
      <c r="G63" s="73"/>
      <c r="H63" s="64"/>
      <c r="J63" s="66"/>
      <c r="K63" s="66"/>
      <c r="L63" s="66"/>
      <c r="M63" s="66"/>
      <c r="N63" s="66" t="s">
        <v>173</v>
      </c>
      <c r="O63" s="66"/>
    </row>
    <row r="64" spans="2:15" s="67" customFormat="1" hidden="1">
      <c r="B64" s="81"/>
      <c r="C64" s="66"/>
      <c r="D64" s="79"/>
      <c r="E64" s="71"/>
      <c r="F64" s="72"/>
      <c r="G64" s="73"/>
      <c r="H64" s="64"/>
      <c r="J64" s="66"/>
      <c r="K64" s="66"/>
      <c r="L64" s="66"/>
      <c r="M64" s="66"/>
      <c r="N64" s="66" t="s">
        <v>173</v>
      </c>
      <c r="O64" s="66"/>
    </row>
    <row r="65" spans="2:15" s="67" customFormat="1" hidden="1">
      <c r="B65" s="81"/>
      <c r="C65" s="66"/>
      <c r="D65" s="79"/>
      <c r="E65" s="71"/>
      <c r="F65" s="72"/>
      <c r="G65" s="73"/>
      <c r="H65" s="64"/>
      <c r="J65" s="66"/>
      <c r="K65" s="66"/>
      <c r="L65" s="66"/>
      <c r="M65" s="66"/>
      <c r="N65" s="66"/>
      <c r="O65" s="66"/>
    </row>
    <row r="66" spans="2:15" s="67" customFormat="1" hidden="1">
      <c r="B66" s="81"/>
      <c r="C66" s="66"/>
      <c r="D66" s="79"/>
      <c r="E66" s="71"/>
      <c r="F66" s="72"/>
      <c r="G66" s="73"/>
      <c r="H66" s="64"/>
      <c r="J66" s="66"/>
      <c r="K66" s="66"/>
      <c r="L66" s="66"/>
      <c r="M66" s="66"/>
      <c r="N66" s="66"/>
      <c r="O66" s="66"/>
    </row>
    <row r="67" spans="2:15" s="67" customFormat="1" hidden="1">
      <c r="B67" s="81"/>
      <c r="C67" s="66"/>
      <c r="D67" s="79"/>
      <c r="E67" s="71"/>
      <c r="F67" s="72"/>
      <c r="G67" s="73"/>
      <c r="H67" s="64"/>
      <c r="J67" s="66"/>
      <c r="K67" s="66"/>
      <c r="L67" s="66"/>
      <c r="M67" s="66"/>
      <c r="N67" s="66"/>
      <c r="O67" s="66"/>
    </row>
    <row r="68" spans="2:15" s="67" customFormat="1">
      <c r="B68" s="205" t="s">
        <v>184</v>
      </c>
      <c r="C68" s="206"/>
      <c r="D68" s="206"/>
      <c r="E68" s="206"/>
      <c r="F68" s="206"/>
      <c r="G68" s="207"/>
      <c r="H68" s="93"/>
      <c r="J68" s="66"/>
      <c r="K68" s="66"/>
      <c r="L68" s="66"/>
      <c r="M68" s="66"/>
      <c r="N68" s="66"/>
      <c r="O68" s="66"/>
    </row>
    <row r="69" spans="2:15" s="67" customFormat="1" ht="43.5" customHeight="1">
      <c r="B69" s="81"/>
      <c r="C69" s="87" t="s">
        <v>192</v>
      </c>
      <c r="D69" s="79"/>
      <c r="E69" s="71"/>
      <c r="F69" s="72"/>
      <c r="G69" s="73"/>
      <c r="H69" s="64"/>
      <c r="J69" s="66">
        <v>1</v>
      </c>
      <c r="K69" s="66" t="s">
        <v>188</v>
      </c>
      <c r="L69" s="66" t="s">
        <v>186</v>
      </c>
      <c r="M69" s="66" t="s">
        <v>187</v>
      </c>
      <c r="N69" s="66" t="s">
        <v>185</v>
      </c>
      <c r="O69" s="66"/>
    </row>
    <row r="70" spans="2:15" s="67" customFormat="1" ht="15" customHeight="1">
      <c r="B70" s="81"/>
      <c r="C70" s="66" t="s">
        <v>193</v>
      </c>
      <c r="D70" s="79"/>
      <c r="E70" s="71"/>
      <c r="F70" s="72"/>
      <c r="G70" s="73"/>
      <c r="H70" s="64"/>
      <c r="J70" s="66">
        <v>1</v>
      </c>
      <c r="K70" s="66" t="s">
        <v>188</v>
      </c>
      <c r="L70" s="66" t="s">
        <v>186</v>
      </c>
      <c r="M70" s="66" t="s">
        <v>187</v>
      </c>
      <c r="N70" s="66" t="s">
        <v>185</v>
      </c>
      <c r="O70" s="65" t="s">
        <v>194</v>
      </c>
    </row>
    <row r="71" spans="2:15" s="67" customFormat="1" ht="15" customHeight="1" thickBot="1">
      <c r="B71" s="81"/>
      <c r="C71" s="66"/>
      <c r="D71" s="79"/>
      <c r="E71" s="71"/>
      <c r="F71" s="72"/>
      <c r="G71" s="73"/>
      <c r="H71" s="64"/>
      <c r="J71" s="66"/>
      <c r="K71" s="66"/>
      <c r="L71" s="66"/>
      <c r="M71" s="66"/>
      <c r="N71" s="66"/>
      <c r="O71" s="66"/>
    </row>
    <row r="72" spans="2:15" s="67" customFormat="1" ht="15" hidden="1" customHeight="1">
      <c r="B72" s="81"/>
      <c r="C72" s="66"/>
      <c r="D72" s="79"/>
      <c r="E72" s="71"/>
      <c r="F72" s="72"/>
      <c r="G72" s="73"/>
      <c r="H72" s="64"/>
      <c r="J72" s="66"/>
      <c r="K72" s="66"/>
      <c r="L72" s="66"/>
      <c r="M72" s="66"/>
      <c r="N72" s="66"/>
      <c r="O72" s="66"/>
    </row>
    <row r="73" spans="2:15" s="67" customFormat="1" hidden="1">
      <c r="B73" s="81"/>
      <c r="C73" s="66"/>
      <c r="D73" s="79"/>
      <c r="E73" s="71"/>
      <c r="F73" s="72"/>
      <c r="G73" s="73"/>
      <c r="H73" s="64"/>
      <c r="J73" s="66"/>
      <c r="K73" s="66"/>
      <c r="L73" s="66"/>
      <c r="M73" s="66"/>
      <c r="N73" s="66"/>
      <c r="O73" s="66"/>
    </row>
    <row r="74" spans="2:15" s="67" customFormat="1" ht="15.75" hidden="1" thickBot="1">
      <c r="B74" s="81"/>
      <c r="C74" s="66"/>
      <c r="D74" s="79"/>
      <c r="E74" s="71"/>
      <c r="F74" s="72"/>
      <c r="G74" s="73"/>
      <c r="H74" s="64"/>
      <c r="J74" s="66"/>
      <c r="K74" s="66"/>
      <c r="L74" s="66"/>
      <c r="M74" s="66"/>
      <c r="N74" s="66"/>
      <c r="O74" s="66"/>
    </row>
    <row r="75" spans="2:15" s="67" customFormat="1" ht="21.75" thickBot="1">
      <c r="B75" s="208" t="s">
        <v>214</v>
      </c>
      <c r="C75" s="209"/>
      <c r="D75" s="98"/>
      <c r="E75" s="98"/>
      <c r="F75" s="98">
        <f>SUM(F41:F74)</f>
        <v>25</v>
      </c>
      <c r="G75" s="99">
        <f>SUM(G41:G74)</f>
        <v>0</v>
      </c>
      <c r="H75" s="94"/>
    </row>
    <row r="76" spans="2:15" s="67" customFormat="1">
      <c r="H76" s="94"/>
    </row>
    <row r="77" spans="2:15" s="67" customFormat="1"/>
    <row r="79" spans="2:15" ht="21.75" thickBot="1">
      <c r="B79" s="211" t="s">
        <v>215</v>
      </c>
      <c r="C79" s="211"/>
      <c r="D79" s="211"/>
      <c r="E79" s="211"/>
      <c r="F79" s="211"/>
      <c r="G79" s="211"/>
    </row>
    <row r="80" spans="2:15" ht="30">
      <c r="B80" s="62" t="s">
        <v>117</v>
      </c>
      <c r="C80" s="63" t="s">
        <v>118</v>
      </c>
      <c r="D80" s="103" t="s">
        <v>158</v>
      </c>
      <c r="E80" s="103" t="s">
        <v>11</v>
      </c>
      <c r="F80" s="103" t="s">
        <v>119</v>
      </c>
      <c r="G80" s="104" t="s">
        <v>165</v>
      </c>
      <c r="H80" s="64"/>
      <c r="I80" s="65"/>
      <c r="J80" s="210" t="s">
        <v>120</v>
      </c>
      <c r="K80" s="210"/>
      <c r="L80" s="210"/>
      <c r="M80" s="210"/>
      <c r="N80" s="210"/>
      <c r="O80" s="66" t="s">
        <v>178</v>
      </c>
    </row>
    <row r="81" spans="2:15">
      <c r="B81" s="205" t="s">
        <v>183</v>
      </c>
      <c r="C81" s="206"/>
      <c r="D81" s="206"/>
      <c r="E81" s="206"/>
      <c r="F81" s="206"/>
      <c r="G81" s="207"/>
      <c r="H81" s="93"/>
      <c r="I81" s="67"/>
      <c r="J81" s="66">
        <v>1</v>
      </c>
      <c r="K81" s="66">
        <v>2</v>
      </c>
      <c r="L81" s="66">
        <v>3</v>
      </c>
      <c r="M81" s="66">
        <v>4</v>
      </c>
      <c r="N81" s="66">
        <v>5</v>
      </c>
      <c r="O81" s="66"/>
    </row>
    <row r="82" spans="2:15">
      <c r="B82" s="83"/>
      <c r="C82" s="69"/>
      <c r="D82" s="70"/>
      <c r="E82" s="71"/>
      <c r="F82" s="72"/>
      <c r="G82" s="73"/>
      <c r="H82" s="64"/>
      <c r="I82" s="67"/>
      <c r="J82" s="66"/>
      <c r="K82" s="66"/>
      <c r="L82" s="66"/>
      <c r="M82" s="74"/>
      <c r="N82" s="74"/>
      <c r="O82" s="66" t="s">
        <v>207</v>
      </c>
    </row>
    <row r="83" spans="2:15">
      <c r="B83" s="68"/>
      <c r="C83" s="72"/>
      <c r="D83" s="75"/>
      <c r="E83" s="76"/>
      <c r="F83" s="72"/>
      <c r="G83" s="73"/>
      <c r="H83" s="64"/>
      <c r="I83" s="67"/>
      <c r="J83" s="66"/>
      <c r="K83" s="66"/>
      <c r="L83" s="66"/>
      <c r="M83" s="66"/>
      <c r="N83" s="66"/>
      <c r="O83" s="66"/>
    </row>
    <row r="84" spans="2:15">
      <c r="B84" s="68"/>
      <c r="C84" s="66"/>
      <c r="D84" s="70"/>
      <c r="E84" s="71"/>
      <c r="F84" s="72"/>
      <c r="G84" s="73"/>
      <c r="H84" s="64"/>
      <c r="I84" s="67"/>
      <c r="J84" s="66"/>
      <c r="K84" s="66"/>
      <c r="L84" s="66"/>
      <c r="M84" s="66"/>
      <c r="N84" s="66"/>
      <c r="O84" s="66"/>
    </row>
    <row r="85" spans="2:15">
      <c r="B85" s="68"/>
      <c r="C85" s="66"/>
      <c r="D85" s="66"/>
      <c r="E85" s="66"/>
      <c r="F85" s="77"/>
      <c r="G85" s="78"/>
      <c r="H85" s="64"/>
      <c r="I85" s="67"/>
      <c r="J85" s="66"/>
      <c r="K85" s="66"/>
      <c r="L85" s="66"/>
      <c r="M85" s="66"/>
      <c r="N85" s="66"/>
      <c r="O85" s="66"/>
    </row>
    <row r="86" spans="2:15">
      <c r="B86" s="83"/>
      <c r="C86" s="66"/>
      <c r="D86" s="66"/>
      <c r="E86" s="66"/>
      <c r="F86" s="77"/>
      <c r="G86" s="78"/>
      <c r="H86" s="64"/>
      <c r="I86" s="67"/>
      <c r="J86" s="66"/>
      <c r="K86" s="66"/>
      <c r="L86" s="66"/>
      <c r="M86" s="66"/>
      <c r="N86" s="66"/>
      <c r="O86" s="66"/>
    </row>
    <row r="87" spans="2:15">
      <c r="B87" s="68"/>
      <c r="C87" s="66"/>
      <c r="D87" s="66"/>
      <c r="E87" s="66"/>
      <c r="F87" s="77"/>
      <c r="G87" s="78"/>
      <c r="H87" s="64"/>
      <c r="I87" s="67"/>
      <c r="J87" s="66"/>
      <c r="K87" s="66"/>
      <c r="L87" s="66"/>
      <c r="M87" s="66"/>
      <c r="N87" s="66"/>
      <c r="O87" s="66"/>
    </row>
    <row r="88" spans="2:15">
      <c r="B88" s="68"/>
      <c r="C88" s="67"/>
      <c r="D88" s="66"/>
      <c r="E88" s="66"/>
      <c r="F88" s="77"/>
      <c r="G88" s="78"/>
      <c r="H88" s="64"/>
      <c r="I88" s="67"/>
      <c r="J88" s="66"/>
      <c r="K88" s="66"/>
      <c r="L88" s="66"/>
      <c r="M88" s="66"/>
      <c r="N88" s="66"/>
      <c r="O88" s="66"/>
    </row>
    <row r="89" spans="2:15">
      <c r="B89" s="68"/>
      <c r="C89" s="66"/>
      <c r="D89" s="66"/>
      <c r="E89" s="66"/>
      <c r="F89" s="77"/>
      <c r="G89" s="78"/>
      <c r="H89" s="64"/>
      <c r="I89" s="67"/>
      <c r="J89" s="66"/>
      <c r="K89" s="66"/>
      <c r="L89" s="66"/>
      <c r="M89" s="66"/>
      <c r="N89" s="66"/>
      <c r="O89" s="66"/>
    </row>
    <row r="90" spans="2:15">
      <c r="B90" s="205" t="s">
        <v>182</v>
      </c>
      <c r="C90" s="206"/>
      <c r="D90" s="206"/>
      <c r="E90" s="206"/>
      <c r="F90" s="206"/>
      <c r="G90" s="207"/>
      <c r="H90" s="93"/>
      <c r="I90" s="67"/>
      <c r="J90" s="66"/>
      <c r="K90" s="66"/>
      <c r="L90" s="66"/>
      <c r="M90" s="66"/>
      <c r="N90" s="66"/>
      <c r="O90" s="66"/>
    </row>
    <row r="91" spans="2:15">
      <c r="B91" s="68"/>
      <c r="C91" s="69"/>
      <c r="D91" s="79"/>
      <c r="E91" s="71"/>
      <c r="F91" s="72"/>
      <c r="G91" s="73"/>
      <c r="H91" s="64"/>
      <c r="I91" s="65"/>
      <c r="J91" s="66"/>
      <c r="K91" s="66"/>
      <c r="L91" s="66"/>
      <c r="M91" s="66"/>
      <c r="N91" s="66"/>
      <c r="O91" s="65" t="s">
        <v>196</v>
      </c>
    </row>
    <row r="92" spans="2:15">
      <c r="B92" s="68"/>
      <c r="C92" s="69"/>
      <c r="D92" s="70"/>
      <c r="E92" s="71"/>
      <c r="F92" s="72"/>
      <c r="G92" s="73"/>
      <c r="H92" s="64"/>
      <c r="I92" s="67"/>
      <c r="J92" s="66" t="s">
        <v>146</v>
      </c>
      <c r="K92" s="66" t="s">
        <v>145</v>
      </c>
      <c r="L92" s="66" t="s">
        <v>144</v>
      </c>
      <c r="M92" s="66" t="s">
        <v>142</v>
      </c>
      <c r="N92" s="66" t="s">
        <v>143</v>
      </c>
      <c r="O92" s="66"/>
    </row>
    <row r="93" spans="2:15">
      <c r="B93" s="68"/>
      <c r="C93" s="69"/>
      <c r="D93" s="70"/>
      <c r="E93" s="71"/>
      <c r="F93" s="72"/>
      <c r="G93" s="73"/>
      <c r="H93" s="64"/>
      <c r="I93" s="67"/>
      <c r="J93" s="66" t="s">
        <v>146</v>
      </c>
      <c r="K93" s="66" t="s">
        <v>145</v>
      </c>
      <c r="L93" s="66" t="s">
        <v>144</v>
      </c>
      <c r="M93" s="66" t="s">
        <v>142</v>
      </c>
      <c r="N93" s="66" t="s">
        <v>143</v>
      </c>
      <c r="O93" s="66"/>
    </row>
    <row r="94" spans="2:15">
      <c r="B94" s="68"/>
      <c r="C94" s="69"/>
      <c r="D94" s="79"/>
      <c r="E94" s="71"/>
      <c r="F94" s="72"/>
      <c r="G94" s="73"/>
      <c r="H94" s="64"/>
      <c r="I94" s="67"/>
      <c r="J94" s="66"/>
      <c r="K94" s="66"/>
      <c r="L94" s="66"/>
      <c r="M94" s="66"/>
      <c r="N94" s="66"/>
      <c r="O94" s="66"/>
    </row>
    <row r="95" spans="2:15">
      <c r="B95" s="68"/>
      <c r="C95" s="69"/>
      <c r="D95" s="79"/>
      <c r="E95" s="71"/>
      <c r="F95" s="72"/>
      <c r="G95" s="73"/>
      <c r="H95" s="64"/>
      <c r="I95" s="67"/>
      <c r="J95" s="210"/>
      <c r="K95" s="210"/>
      <c r="L95" s="210"/>
      <c r="M95" s="210"/>
      <c r="N95" s="210"/>
      <c r="O95" s="66"/>
    </row>
    <row r="96" spans="2:15">
      <c r="B96" s="68"/>
      <c r="C96" s="66"/>
      <c r="D96" s="79"/>
      <c r="E96" s="71"/>
      <c r="F96" s="72"/>
      <c r="G96" s="73"/>
      <c r="H96" s="64"/>
      <c r="I96" s="67"/>
      <c r="J96" s="66"/>
      <c r="K96" s="66"/>
      <c r="L96" s="66"/>
      <c r="M96" s="80"/>
      <c r="N96" s="66"/>
      <c r="O96" s="66"/>
    </row>
    <row r="97" spans="2:15">
      <c r="B97" s="68"/>
      <c r="C97" s="66"/>
      <c r="D97" s="79"/>
      <c r="E97" s="71"/>
      <c r="F97" s="72"/>
      <c r="G97" s="73"/>
      <c r="H97" s="64"/>
      <c r="I97" s="67"/>
      <c r="J97" s="66"/>
      <c r="K97" s="66"/>
      <c r="L97" s="66"/>
      <c r="M97" s="66"/>
      <c r="N97" s="66"/>
      <c r="O97" s="66"/>
    </row>
    <row r="98" spans="2:15">
      <c r="B98" s="81"/>
      <c r="C98" s="66"/>
      <c r="D98" s="66"/>
      <c r="E98" s="66"/>
      <c r="F98" s="66"/>
      <c r="G98" s="82"/>
      <c r="H98" s="64"/>
      <c r="I98" s="67"/>
      <c r="J98" s="66"/>
      <c r="K98" s="66"/>
      <c r="L98" s="66"/>
      <c r="M98" s="66"/>
      <c r="N98" s="66"/>
      <c r="O98" s="66"/>
    </row>
    <row r="99" spans="2:15">
      <c r="B99" s="81"/>
      <c r="C99" s="66"/>
      <c r="D99" s="66"/>
      <c r="E99" s="66"/>
      <c r="F99" s="66"/>
      <c r="G99" s="82"/>
      <c r="H99" s="64"/>
      <c r="I99" s="67"/>
      <c r="J99" s="66"/>
      <c r="K99" s="66"/>
      <c r="L99" s="66"/>
      <c r="M99" s="66"/>
      <c r="N99" s="66"/>
      <c r="O99" s="66"/>
    </row>
    <row r="100" spans="2:15">
      <c r="B100" s="205" t="s">
        <v>199</v>
      </c>
      <c r="C100" s="206"/>
      <c r="D100" s="206"/>
      <c r="E100" s="206"/>
      <c r="F100" s="206"/>
      <c r="G100" s="207"/>
      <c r="H100" s="93"/>
      <c r="I100" s="67"/>
      <c r="J100" s="66">
        <v>5</v>
      </c>
      <c r="K100" s="66">
        <v>10</v>
      </c>
      <c r="L100" s="66">
        <v>15</v>
      </c>
      <c r="M100" s="66">
        <v>20</v>
      </c>
      <c r="N100" s="66">
        <v>25</v>
      </c>
      <c r="O100" s="66"/>
    </row>
    <row r="101" spans="2:15">
      <c r="B101" s="90">
        <v>1</v>
      </c>
      <c r="C101" s="91" t="s">
        <v>202</v>
      </c>
      <c r="D101" s="91"/>
      <c r="E101" s="91"/>
      <c r="F101" s="91"/>
      <c r="G101" s="92"/>
      <c r="H101" s="93"/>
      <c r="I101" s="67"/>
      <c r="J101" s="66"/>
      <c r="K101" s="66"/>
      <c r="L101" s="66" t="s">
        <v>205</v>
      </c>
      <c r="M101" s="66" t="s">
        <v>204</v>
      </c>
      <c r="N101" s="66" t="s">
        <v>203</v>
      </c>
      <c r="O101" s="66"/>
    </row>
    <row r="102" spans="2:15" ht="30">
      <c r="B102" s="81">
        <v>2</v>
      </c>
      <c r="C102" s="74" t="s">
        <v>190</v>
      </c>
      <c r="D102" s="70"/>
      <c r="E102" s="71"/>
      <c r="F102" s="72"/>
      <c r="G102" s="73"/>
      <c r="H102" s="64"/>
      <c r="I102" s="67"/>
      <c r="J102" s="66" t="s">
        <v>146</v>
      </c>
      <c r="K102" s="66" t="s">
        <v>145</v>
      </c>
      <c r="L102" s="66" t="s">
        <v>144</v>
      </c>
      <c r="M102" s="66" t="s">
        <v>142</v>
      </c>
      <c r="N102" s="66" t="s">
        <v>143</v>
      </c>
      <c r="O102" s="65" t="s">
        <v>191</v>
      </c>
    </row>
    <row r="103" spans="2:15">
      <c r="B103" s="81">
        <v>3</v>
      </c>
      <c r="C103" s="66" t="s">
        <v>200</v>
      </c>
      <c r="D103" s="79"/>
      <c r="E103" s="71"/>
      <c r="F103" s="72"/>
      <c r="G103" s="73"/>
      <c r="H103" s="64"/>
      <c r="I103" s="67"/>
      <c r="J103" s="66"/>
      <c r="K103" s="66"/>
      <c r="L103" s="66"/>
      <c r="M103" s="66"/>
      <c r="N103" s="66" t="s">
        <v>173</v>
      </c>
      <c r="O103" s="66"/>
    </row>
    <row r="104" spans="2:15">
      <c r="B104" s="81">
        <v>4</v>
      </c>
      <c r="C104" s="66" t="s">
        <v>201</v>
      </c>
      <c r="D104" s="79"/>
      <c r="E104" s="71"/>
      <c r="F104" s="72"/>
      <c r="G104" s="73"/>
      <c r="H104" s="64"/>
      <c r="I104" s="67"/>
      <c r="J104" s="66"/>
      <c r="K104" s="66"/>
      <c r="L104" s="66"/>
      <c r="M104" s="66"/>
      <c r="N104" s="66" t="s">
        <v>173</v>
      </c>
      <c r="O104" s="66"/>
    </row>
    <row r="105" spans="2:15">
      <c r="B105" s="81"/>
      <c r="C105" s="66"/>
      <c r="D105" s="79"/>
      <c r="E105" s="71"/>
      <c r="F105" s="72"/>
      <c r="G105" s="73"/>
      <c r="H105" s="64"/>
      <c r="I105" s="67"/>
      <c r="J105" s="66"/>
      <c r="K105" s="66"/>
      <c r="L105" s="66"/>
      <c r="M105" s="66"/>
      <c r="N105" s="66"/>
      <c r="O105" s="66"/>
    </row>
    <row r="106" spans="2:15">
      <c r="B106" s="81"/>
      <c r="C106" s="66"/>
      <c r="D106" s="79"/>
      <c r="E106" s="71"/>
      <c r="F106" s="72"/>
      <c r="G106" s="73"/>
      <c r="H106" s="64"/>
      <c r="I106" s="67"/>
      <c r="J106" s="66"/>
      <c r="K106" s="66"/>
      <c r="L106" s="66"/>
      <c r="M106" s="66"/>
      <c r="N106" s="66"/>
      <c r="O106" s="66"/>
    </row>
    <row r="107" spans="2:15">
      <c r="B107" s="81"/>
      <c r="C107" s="66"/>
      <c r="D107" s="79"/>
      <c r="E107" s="71"/>
      <c r="F107" s="72"/>
      <c r="G107" s="73"/>
      <c r="H107" s="64"/>
      <c r="I107" s="67"/>
      <c r="J107" s="66"/>
      <c r="K107" s="66"/>
      <c r="L107" s="66"/>
      <c r="M107" s="66"/>
      <c r="N107" s="66"/>
      <c r="O107" s="66"/>
    </row>
    <row r="108" spans="2:15">
      <c r="B108" s="205" t="s">
        <v>184</v>
      </c>
      <c r="C108" s="206"/>
      <c r="D108" s="206"/>
      <c r="E108" s="206"/>
      <c r="F108" s="206"/>
      <c r="G108" s="207"/>
      <c r="H108" s="93"/>
      <c r="I108" s="67"/>
      <c r="J108" s="66"/>
      <c r="K108" s="66"/>
      <c r="L108" s="66"/>
      <c r="M108" s="66"/>
      <c r="N108" s="66"/>
      <c r="O108" s="66"/>
    </row>
    <row r="109" spans="2:15">
      <c r="B109" s="81"/>
      <c r="C109" s="87"/>
      <c r="D109" s="79"/>
      <c r="E109" s="71"/>
      <c r="F109" s="72"/>
      <c r="G109" s="73"/>
      <c r="H109" s="64"/>
      <c r="I109" s="67"/>
      <c r="J109" s="66">
        <v>1</v>
      </c>
      <c r="K109" s="66" t="s">
        <v>188</v>
      </c>
      <c r="L109" s="66" t="s">
        <v>186</v>
      </c>
      <c r="M109" s="66" t="s">
        <v>187</v>
      </c>
      <c r="N109" s="66" t="s">
        <v>185</v>
      </c>
      <c r="O109" s="66"/>
    </row>
    <row r="110" spans="2:15">
      <c r="B110" s="81"/>
      <c r="C110" s="66"/>
      <c r="D110" s="79"/>
      <c r="E110" s="71"/>
      <c r="F110" s="72"/>
      <c r="G110" s="73"/>
      <c r="H110" s="64"/>
      <c r="I110" s="67"/>
      <c r="J110" s="66">
        <v>1</v>
      </c>
      <c r="K110" s="66" t="s">
        <v>188</v>
      </c>
      <c r="L110" s="66" t="s">
        <v>186</v>
      </c>
      <c r="M110" s="66" t="s">
        <v>187</v>
      </c>
      <c r="N110" s="66" t="s">
        <v>185</v>
      </c>
      <c r="O110" s="65" t="s">
        <v>194</v>
      </c>
    </row>
    <row r="111" spans="2:15">
      <c r="B111" s="81"/>
      <c r="C111" s="66"/>
      <c r="D111" s="79"/>
      <c r="E111" s="71"/>
      <c r="F111" s="72"/>
      <c r="G111" s="73"/>
      <c r="H111" s="64"/>
      <c r="I111" s="67"/>
      <c r="J111" s="66"/>
      <c r="K111" s="66"/>
      <c r="L111" s="66"/>
      <c r="M111" s="66"/>
      <c r="N111" s="66"/>
      <c r="O111" s="66"/>
    </row>
    <row r="112" spans="2:15">
      <c r="B112" s="81"/>
      <c r="C112" s="66"/>
      <c r="D112" s="79"/>
      <c r="E112" s="71"/>
      <c r="F112" s="72"/>
      <c r="G112" s="73"/>
      <c r="H112" s="64"/>
      <c r="I112" s="67"/>
      <c r="J112" s="66"/>
      <c r="K112" s="66"/>
      <c r="L112" s="66"/>
      <c r="M112" s="66"/>
      <c r="N112" s="66"/>
      <c r="O112" s="66"/>
    </row>
    <row r="113" spans="2:15">
      <c r="B113" s="81"/>
      <c r="C113" s="66"/>
      <c r="D113" s="79"/>
      <c r="E113" s="71"/>
      <c r="F113" s="72"/>
      <c r="G113" s="73"/>
      <c r="H113" s="64"/>
      <c r="I113" s="67"/>
      <c r="J113" s="66"/>
      <c r="K113" s="66"/>
      <c r="L113" s="66"/>
      <c r="M113" s="66"/>
      <c r="N113" s="66"/>
      <c r="O113" s="66"/>
    </row>
    <row r="114" spans="2:15" ht="15.75" thickBot="1">
      <c r="B114" s="81"/>
      <c r="C114" s="66"/>
      <c r="D114" s="79"/>
      <c r="E114" s="71"/>
      <c r="F114" s="72"/>
      <c r="G114" s="73"/>
      <c r="H114" s="64"/>
      <c r="I114" s="67"/>
      <c r="J114" s="66"/>
      <c r="K114" s="66"/>
      <c r="L114" s="66"/>
      <c r="M114" s="66"/>
      <c r="N114" s="66"/>
      <c r="O114" s="66"/>
    </row>
    <row r="115" spans="2:15" ht="21.75" thickBot="1">
      <c r="B115" s="208" t="s">
        <v>214</v>
      </c>
      <c r="C115" s="209"/>
      <c r="D115" s="98"/>
      <c r="E115" s="98"/>
      <c r="F115" s="98">
        <f>SUM(F82:F114)</f>
        <v>0</v>
      </c>
      <c r="G115" s="99">
        <f>SUM(G82:G114)</f>
        <v>0</v>
      </c>
      <c r="H115" s="94"/>
      <c r="I115" s="67"/>
      <c r="J115" s="67"/>
      <c r="K115" s="67"/>
      <c r="L115" s="67"/>
      <c r="M115" s="67"/>
      <c r="N115" s="67"/>
      <c r="O115" s="67"/>
    </row>
    <row r="119" spans="2:15" ht="21.75" thickBot="1">
      <c r="B119" s="211" t="s">
        <v>216</v>
      </c>
      <c r="C119" s="211"/>
      <c r="D119" s="211"/>
      <c r="E119" s="211"/>
      <c r="F119" s="211"/>
      <c r="G119" s="211"/>
    </row>
    <row r="120" spans="2:15" ht="30">
      <c r="B120" s="62" t="s">
        <v>117</v>
      </c>
      <c r="C120" s="63" t="s">
        <v>118</v>
      </c>
      <c r="D120" s="103" t="s">
        <v>158</v>
      </c>
      <c r="E120" s="103" t="s">
        <v>11</v>
      </c>
      <c r="F120" s="103" t="s">
        <v>119</v>
      </c>
      <c r="G120" s="104" t="s">
        <v>165</v>
      </c>
      <c r="H120" s="64"/>
      <c r="I120" s="65"/>
      <c r="J120" s="210" t="s">
        <v>120</v>
      </c>
      <c r="K120" s="210"/>
      <c r="L120" s="210"/>
      <c r="M120" s="210"/>
      <c r="N120" s="210"/>
      <c r="O120" s="66" t="s">
        <v>178</v>
      </c>
    </row>
    <row r="121" spans="2:15">
      <c r="B121" s="205" t="s">
        <v>183</v>
      </c>
      <c r="C121" s="206"/>
      <c r="D121" s="206"/>
      <c r="E121" s="206"/>
      <c r="F121" s="206"/>
      <c r="G121" s="207"/>
      <c r="H121" s="93"/>
      <c r="I121" s="67"/>
      <c r="J121" s="66">
        <v>1</v>
      </c>
      <c r="K121" s="66">
        <v>2</v>
      </c>
      <c r="L121" s="66">
        <v>3</v>
      </c>
      <c r="M121" s="66">
        <v>4</v>
      </c>
      <c r="N121" s="66">
        <v>5</v>
      </c>
      <c r="O121" s="66"/>
    </row>
    <row r="122" spans="2:15" ht="45">
      <c r="B122" s="68">
        <v>1</v>
      </c>
      <c r="C122" s="69" t="s">
        <v>208</v>
      </c>
      <c r="D122" s="70" t="str">
        <f>IF(Institution!F72=1,"No",IF(Institution!F72=2,M122,N122))</f>
        <v>Dedicated center operational with staff in the field</v>
      </c>
      <c r="E122" s="71"/>
      <c r="F122" s="72">
        <v>10</v>
      </c>
      <c r="G122" s="73">
        <f>IF(Institution!F72=1,0,IF(Institution!F72=2,F122*0.8,F122))</f>
        <v>10</v>
      </c>
      <c r="H122" s="64"/>
      <c r="I122" s="67"/>
      <c r="J122" s="66" t="s">
        <v>179</v>
      </c>
      <c r="K122" s="66"/>
      <c r="L122" s="66"/>
      <c r="M122" s="74" t="s">
        <v>181</v>
      </c>
      <c r="N122" s="74" t="s">
        <v>180</v>
      </c>
      <c r="O122" s="66"/>
    </row>
    <row r="123" spans="2:15">
      <c r="B123" s="83">
        <v>2</v>
      </c>
      <c r="C123" s="69" t="s">
        <v>206</v>
      </c>
      <c r="D123" s="70"/>
      <c r="E123" s="71"/>
      <c r="F123" s="72">
        <v>15</v>
      </c>
      <c r="G123" s="73"/>
      <c r="H123" s="64"/>
      <c r="I123" s="67"/>
      <c r="J123" s="66"/>
      <c r="K123" s="66"/>
      <c r="L123" s="66"/>
      <c r="M123" s="74"/>
      <c r="N123" s="74"/>
      <c r="O123" s="66" t="s">
        <v>207</v>
      </c>
    </row>
    <row r="124" spans="2:15">
      <c r="B124" s="68">
        <v>3</v>
      </c>
      <c r="C124" s="72" t="s">
        <v>197</v>
      </c>
      <c r="D124" s="75"/>
      <c r="E124" s="76"/>
      <c r="F124" s="72">
        <v>10</v>
      </c>
      <c r="G124" s="73"/>
      <c r="H124" s="64"/>
      <c r="I124" s="67"/>
      <c r="J124" s="66"/>
      <c r="K124" s="66"/>
      <c r="L124" s="66"/>
      <c r="M124" s="66"/>
      <c r="N124" s="66"/>
      <c r="O124" s="66"/>
    </row>
    <row r="125" spans="2:15">
      <c r="B125" s="68"/>
      <c r="C125" s="66"/>
      <c r="D125" s="70"/>
      <c r="E125" s="71"/>
      <c r="F125" s="72"/>
      <c r="G125" s="73"/>
      <c r="H125" s="64"/>
      <c r="I125" s="67"/>
      <c r="J125" s="66"/>
      <c r="K125" s="66"/>
      <c r="L125" s="66"/>
      <c r="M125" s="66"/>
      <c r="N125" s="66"/>
      <c r="O125" s="66"/>
    </row>
    <row r="126" spans="2:15">
      <c r="B126" s="68"/>
      <c r="C126" s="66"/>
      <c r="D126" s="66"/>
      <c r="E126" s="66"/>
      <c r="F126" s="77"/>
      <c r="G126" s="78"/>
      <c r="H126" s="64"/>
      <c r="I126" s="67"/>
      <c r="J126" s="66"/>
      <c r="K126" s="66"/>
      <c r="L126" s="66"/>
      <c r="M126" s="66"/>
      <c r="N126" s="66"/>
      <c r="O126" s="66"/>
    </row>
    <row r="127" spans="2:15">
      <c r="B127" s="83"/>
      <c r="C127" s="66"/>
      <c r="D127" s="66"/>
      <c r="E127" s="66"/>
      <c r="F127" s="77"/>
      <c r="G127" s="78"/>
      <c r="H127" s="64"/>
      <c r="I127" s="67"/>
      <c r="J127" s="66"/>
      <c r="K127" s="66"/>
      <c r="L127" s="66"/>
      <c r="M127" s="66"/>
      <c r="N127" s="66"/>
      <c r="O127" s="66"/>
    </row>
    <row r="128" spans="2:15">
      <c r="B128" s="68"/>
      <c r="C128" s="66"/>
      <c r="D128" s="66"/>
      <c r="E128" s="66"/>
      <c r="F128" s="77"/>
      <c r="G128" s="78"/>
      <c r="H128" s="64"/>
      <c r="I128" s="67"/>
      <c r="J128" s="66"/>
      <c r="K128" s="66"/>
      <c r="L128" s="66"/>
      <c r="M128" s="66"/>
      <c r="N128" s="66"/>
      <c r="O128" s="66"/>
    </row>
    <row r="129" spans="2:15">
      <c r="B129" s="68"/>
      <c r="C129" s="67"/>
      <c r="D129" s="66"/>
      <c r="E129" s="66"/>
      <c r="F129" s="77"/>
      <c r="G129" s="78"/>
      <c r="H129" s="64"/>
      <c r="I129" s="67"/>
      <c r="J129" s="66"/>
      <c r="K129" s="66"/>
      <c r="L129" s="66"/>
      <c r="M129" s="66"/>
      <c r="N129" s="66"/>
      <c r="O129" s="66"/>
    </row>
    <row r="130" spans="2:15">
      <c r="B130" s="68"/>
      <c r="C130" s="66"/>
      <c r="D130" s="66"/>
      <c r="E130" s="66"/>
      <c r="F130" s="77"/>
      <c r="G130" s="78"/>
      <c r="H130" s="64"/>
      <c r="I130" s="67"/>
      <c r="J130" s="66"/>
      <c r="K130" s="66"/>
      <c r="L130" s="66"/>
      <c r="M130" s="66"/>
      <c r="N130" s="66"/>
      <c r="O130" s="66"/>
    </row>
    <row r="131" spans="2:15">
      <c r="B131" s="205" t="s">
        <v>182</v>
      </c>
      <c r="C131" s="206"/>
      <c r="D131" s="206"/>
      <c r="E131" s="206"/>
      <c r="F131" s="206"/>
      <c r="G131" s="207"/>
      <c r="H131" s="93"/>
      <c r="I131" s="67"/>
      <c r="J131" s="66"/>
      <c r="K131" s="66"/>
      <c r="L131" s="66"/>
      <c r="M131" s="66"/>
      <c r="N131" s="66"/>
      <c r="O131" s="66"/>
    </row>
    <row r="132" spans="2:15">
      <c r="B132" s="68"/>
      <c r="C132" s="69"/>
      <c r="D132" s="79"/>
      <c r="E132" s="71"/>
      <c r="F132" s="72"/>
      <c r="G132" s="73"/>
      <c r="H132" s="64"/>
      <c r="I132" s="65"/>
      <c r="J132" s="66"/>
      <c r="K132" s="66"/>
      <c r="L132" s="66"/>
      <c r="M132" s="66"/>
      <c r="N132" s="66"/>
      <c r="O132" s="65" t="s">
        <v>196</v>
      </c>
    </row>
    <row r="133" spans="2:15">
      <c r="B133" s="68"/>
      <c r="C133" s="69"/>
      <c r="D133" s="70"/>
      <c r="E133" s="71"/>
      <c r="F133" s="72"/>
      <c r="G133" s="73"/>
      <c r="H133" s="64"/>
      <c r="I133" s="67"/>
      <c r="J133" s="66" t="s">
        <v>146</v>
      </c>
      <c r="K133" s="66" t="s">
        <v>145</v>
      </c>
      <c r="L133" s="66" t="s">
        <v>144</v>
      </c>
      <c r="M133" s="66" t="s">
        <v>142</v>
      </c>
      <c r="N133" s="66" t="s">
        <v>143</v>
      </c>
      <c r="O133" s="66"/>
    </row>
    <row r="134" spans="2:15">
      <c r="B134" s="68">
        <v>3</v>
      </c>
      <c r="C134" s="69" t="s">
        <v>198</v>
      </c>
      <c r="D134" s="70"/>
      <c r="E134" s="71"/>
      <c r="F134" s="72"/>
      <c r="G134" s="73"/>
      <c r="H134" s="64"/>
      <c r="I134" s="67"/>
      <c r="J134" s="66" t="s">
        <v>146</v>
      </c>
      <c r="K134" s="66" t="s">
        <v>145</v>
      </c>
      <c r="L134" s="66" t="s">
        <v>144</v>
      </c>
      <c r="M134" s="66" t="s">
        <v>142</v>
      </c>
      <c r="N134" s="66" t="s">
        <v>143</v>
      </c>
      <c r="O134" s="66"/>
    </row>
    <row r="135" spans="2:15">
      <c r="B135" s="68"/>
      <c r="C135" s="69"/>
      <c r="D135" s="79"/>
      <c r="E135" s="71"/>
      <c r="F135" s="72"/>
      <c r="G135" s="73"/>
      <c r="H135" s="64"/>
      <c r="I135" s="67"/>
      <c r="J135" s="66"/>
      <c r="K135" s="66"/>
      <c r="L135" s="66"/>
      <c r="M135" s="66"/>
      <c r="N135" s="66"/>
      <c r="O135" s="66"/>
    </row>
    <row r="136" spans="2:15">
      <c r="B136" s="68"/>
      <c r="C136" s="69"/>
      <c r="D136" s="79"/>
      <c r="E136" s="71"/>
      <c r="F136" s="72"/>
      <c r="G136" s="73"/>
      <c r="H136" s="64"/>
      <c r="I136" s="67"/>
      <c r="J136" s="210"/>
      <c r="K136" s="210"/>
      <c r="L136" s="210"/>
      <c r="M136" s="210"/>
      <c r="N136" s="210"/>
      <c r="O136" s="66"/>
    </row>
    <row r="137" spans="2:15">
      <c r="B137" s="68"/>
      <c r="C137" s="66"/>
      <c r="D137" s="79"/>
      <c r="E137" s="71"/>
      <c r="F137" s="72"/>
      <c r="G137" s="73"/>
      <c r="H137" s="64"/>
      <c r="I137" s="67"/>
      <c r="J137" s="66"/>
      <c r="K137" s="66"/>
      <c r="L137" s="66"/>
      <c r="M137" s="80"/>
      <c r="N137" s="66"/>
      <c r="O137" s="66"/>
    </row>
    <row r="138" spans="2:15">
      <c r="B138" s="68"/>
      <c r="C138" s="66"/>
      <c r="D138" s="79"/>
      <c r="E138" s="71"/>
      <c r="F138" s="72"/>
      <c r="G138" s="73"/>
      <c r="H138" s="64"/>
      <c r="I138" s="67"/>
      <c r="J138" s="66"/>
      <c r="K138" s="66"/>
      <c r="L138" s="66"/>
      <c r="M138" s="66"/>
      <c r="N138" s="66"/>
      <c r="O138" s="66"/>
    </row>
    <row r="139" spans="2:15">
      <c r="B139" s="81"/>
      <c r="C139" s="66"/>
      <c r="D139" s="66"/>
      <c r="E139" s="66"/>
      <c r="F139" s="66"/>
      <c r="G139" s="82"/>
      <c r="H139" s="64"/>
      <c r="I139" s="67"/>
      <c r="J139" s="66"/>
      <c r="K139" s="66"/>
      <c r="L139" s="66"/>
      <c r="M139" s="66"/>
      <c r="N139" s="66"/>
      <c r="O139" s="66"/>
    </row>
    <row r="140" spans="2:15">
      <c r="B140" s="81"/>
      <c r="C140" s="66"/>
      <c r="D140" s="66"/>
      <c r="E140" s="66"/>
      <c r="F140" s="66"/>
      <c r="G140" s="82"/>
      <c r="H140" s="64"/>
      <c r="I140" s="67"/>
      <c r="J140" s="66"/>
      <c r="K140" s="66"/>
      <c r="L140" s="66"/>
      <c r="M140" s="66"/>
      <c r="N140" s="66"/>
      <c r="O140" s="66"/>
    </row>
    <row r="141" spans="2:15">
      <c r="B141" s="205" t="s">
        <v>199</v>
      </c>
      <c r="C141" s="206"/>
      <c r="D141" s="206"/>
      <c r="E141" s="206"/>
      <c r="F141" s="206"/>
      <c r="G141" s="207"/>
      <c r="H141" s="93"/>
      <c r="I141" s="67"/>
      <c r="J141" s="66">
        <v>5</v>
      </c>
      <c r="K141" s="66">
        <v>10</v>
      </c>
      <c r="L141" s="66">
        <v>15</v>
      </c>
      <c r="M141" s="66">
        <v>20</v>
      </c>
      <c r="N141" s="66">
        <v>25</v>
      </c>
      <c r="O141" s="66"/>
    </row>
    <row r="142" spans="2:15">
      <c r="B142" s="90"/>
      <c r="C142" s="91"/>
      <c r="D142" s="91"/>
      <c r="E142" s="91"/>
      <c r="F142" s="91"/>
      <c r="G142" s="92"/>
      <c r="H142" s="93"/>
      <c r="I142" s="67"/>
      <c r="J142" s="66"/>
      <c r="K142" s="66"/>
      <c r="L142" s="66" t="s">
        <v>205</v>
      </c>
      <c r="M142" s="66" t="s">
        <v>204</v>
      </c>
      <c r="N142" s="66" t="s">
        <v>203</v>
      </c>
      <c r="O142" s="66"/>
    </row>
    <row r="143" spans="2:15">
      <c r="B143" s="81"/>
      <c r="C143" s="74"/>
      <c r="D143" s="70"/>
      <c r="E143" s="71"/>
      <c r="F143" s="72"/>
      <c r="G143" s="73"/>
      <c r="H143" s="64"/>
      <c r="I143" s="67"/>
      <c r="J143" s="66" t="s">
        <v>146</v>
      </c>
      <c r="K143" s="66" t="s">
        <v>145</v>
      </c>
      <c r="L143" s="66" t="s">
        <v>144</v>
      </c>
      <c r="M143" s="66" t="s">
        <v>142</v>
      </c>
      <c r="N143" s="66" t="s">
        <v>143</v>
      </c>
      <c r="O143" s="65" t="s">
        <v>191</v>
      </c>
    </row>
    <row r="144" spans="2:15">
      <c r="B144" s="81"/>
      <c r="C144" s="66"/>
      <c r="D144" s="79"/>
      <c r="E144" s="71"/>
      <c r="F144" s="72"/>
      <c r="G144" s="73"/>
      <c r="H144" s="64"/>
      <c r="I144" s="67"/>
      <c r="J144" s="66"/>
      <c r="K144" s="66"/>
      <c r="L144" s="66"/>
      <c r="M144" s="66"/>
      <c r="N144" s="66" t="s">
        <v>173</v>
      </c>
      <c r="O144" s="66"/>
    </row>
    <row r="145" spans="2:15">
      <c r="B145" s="81"/>
      <c r="C145" s="66"/>
      <c r="D145" s="79"/>
      <c r="E145" s="71"/>
      <c r="F145" s="72"/>
      <c r="G145" s="73"/>
      <c r="H145" s="64"/>
      <c r="I145" s="67"/>
      <c r="J145" s="66"/>
      <c r="K145" s="66"/>
      <c r="L145" s="66"/>
      <c r="M145" s="66"/>
      <c r="N145" s="66" t="s">
        <v>173</v>
      </c>
      <c r="O145" s="66"/>
    </row>
    <row r="146" spans="2:15">
      <c r="B146" s="81"/>
      <c r="C146" s="66"/>
      <c r="D146" s="79"/>
      <c r="E146" s="71"/>
      <c r="F146" s="72"/>
      <c r="G146" s="73"/>
      <c r="H146" s="64"/>
      <c r="I146" s="67"/>
      <c r="J146" s="66"/>
      <c r="K146" s="66"/>
      <c r="L146" s="66"/>
      <c r="M146" s="66"/>
      <c r="N146" s="66"/>
      <c r="O146" s="66"/>
    </row>
    <row r="147" spans="2:15">
      <c r="B147" s="81"/>
      <c r="C147" s="66"/>
      <c r="D147" s="79"/>
      <c r="E147" s="71"/>
      <c r="F147" s="72"/>
      <c r="G147" s="73"/>
      <c r="H147" s="64"/>
      <c r="I147" s="67"/>
      <c r="J147" s="66"/>
      <c r="K147" s="66"/>
      <c r="L147" s="66"/>
      <c r="M147" s="66"/>
      <c r="N147" s="66"/>
      <c r="O147" s="66"/>
    </row>
    <row r="148" spans="2:15">
      <c r="B148" s="81"/>
      <c r="C148" s="66"/>
      <c r="D148" s="79"/>
      <c r="E148" s="71"/>
      <c r="F148" s="72"/>
      <c r="G148" s="73"/>
      <c r="H148" s="64"/>
      <c r="I148" s="67"/>
      <c r="J148" s="66"/>
      <c r="K148" s="66"/>
      <c r="L148" s="66"/>
      <c r="M148" s="66"/>
      <c r="N148" s="66"/>
      <c r="O148" s="66"/>
    </row>
    <row r="149" spans="2:15">
      <c r="B149" s="205" t="s">
        <v>184</v>
      </c>
      <c r="C149" s="206"/>
      <c r="D149" s="206"/>
      <c r="E149" s="206"/>
      <c r="F149" s="206"/>
      <c r="G149" s="207"/>
      <c r="H149" s="93"/>
      <c r="I149" s="67"/>
      <c r="J149" s="66"/>
      <c r="K149" s="66"/>
      <c r="L149" s="66"/>
      <c r="M149" s="66"/>
      <c r="N149" s="66"/>
      <c r="O149" s="66"/>
    </row>
    <row r="150" spans="2:15" ht="30">
      <c r="B150" s="81"/>
      <c r="C150" s="87" t="s">
        <v>192</v>
      </c>
      <c r="D150" s="79"/>
      <c r="E150" s="71"/>
      <c r="F150" s="72"/>
      <c r="G150" s="73"/>
      <c r="H150" s="64"/>
      <c r="I150" s="67"/>
      <c r="J150" s="66">
        <v>1</v>
      </c>
      <c r="K150" s="66" t="s">
        <v>188</v>
      </c>
      <c r="L150" s="66" t="s">
        <v>186</v>
      </c>
      <c r="M150" s="66" t="s">
        <v>187</v>
      </c>
      <c r="N150" s="66" t="s">
        <v>185</v>
      </c>
      <c r="O150" s="66"/>
    </row>
    <row r="151" spans="2:15">
      <c r="B151" s="81"/>
      <c r="C151" s="66" t="s">
        <v>193</v>
      </c>
      <c r="D151" s="79"/>
      <c r="E151" s="71"/>
      <c r="F151" s="72"/>
      <c r="G151" s="73"/>
      <c r="H151" s="64"/>
      <c r="I151" s="67"/>
      <c r="J151" s="66">
        <v>1</v>
      </c>
      <c r="K151" s="66" t="s">
        <v>188</v>
      </c>
      <c r="L151" s="66" t="s">
        <v>186</v>
      </c>
      <c r="M151" s="66" t="s">
        <v>187</v>
      </c>
      <c r="N151" s="66" t="s">
        <v>185</v>
      </c>
      <c r="O151" s="65" t="s">
        <v>194</v>
      </c>
    </row>
    <row r="152" spans="2:15">
      <c r="B152" s="81"/>
      <c r="C152" s="66"/>
      <c r="D152" s="79"/>
      <c r="E152" s="71"/>
      <c r="F152" s="72"/>
      <c r="G152" s="73"/>
      <c r="H152" s="64"/>
      <c r="I152" s="67"/>
      <c r="J152" s="66"/>
      <c r="K152" s="66"/>
      <c r="L152" s="66"/>
      <c r="M152" s="66"/>
      <c r="N152" s="66"/>
      <c r="O152" s="66"/>
    </row>
    <row r="153" spans="2:15">
      <c r="B153" s="81"/>
      <c r="C153" s="66"/>
      <c r="D153" s="79"/>
      <c r="E153" s="71"/>
      <c r="F153" s="72"/>
      <c r="G153" s="73"/>
      <c r="H153" s="64"/>
      <c r="I153" s="67"/>
      <c r="J153" s="66"/>
      <c r="K153" s="66"/>
      <c r="L153" s="66"/>
      <c r="M153" s="66"/>
      <c r="N153" s="66"/>
      <c r="O153" s="66"/>
    </row>
    <row r="154" spans="2:15">
      <c r="B154" s="81"/>
      <c r="C154" s="66"/>
      <c r="D154" s="79"/>
      <c r="E154" s="71"/>
      <c r="F154" s="72"/>
      <c r="G154" s="73"/>
      <c r="H154" s="64"/>
      <c r="I154" s="67"/>
      <c r="J154" s="66"/>
      <c r="K154" s="66"/>
      <c r="L154" s="66"/>
      <c r="M154" s="66"/>
      <c r="N154" s="66"/>
      <c r="O154" s="66"/>
    </row>
    <row r="155" spans="2:15" ht="15.75" thickBot="1">
      <c r="B155" s="81"/>
      <c r="C155" s="66"/>
      <c r="D155" s="79"/>
      <c r="E155" s="71"/>
      <c r="F155" s="72"/>
      <c r="G155" s="73"/>
      <c r="H155" s="64"/>
      <c r="I155" s="67"/>
      <c r="J155" s="66"/>
      <c r="K155" s="66"/>
      <c r="L155" s="66"/>
      <c r="M155" s="66"/>
      <c r="N155" s="66"/>
      <c r="O155" s="66"/>
    </row>
    <row r="156" spans="2:15" ht="21.75" thickBot="1">
      <c r="B156" s="208" t="s">
        <v>214</v>
      </c>
      <c r="C156" s="209"/>
      <c r="D156" s="98"/>
      <c r="E156" s="98"/>
      <c r="F156" s="98">
        <f>SUM(F122:F155)</f>
        <v>35</v>
      </c>
      <c r="G156" s="99">
        <f>SUM(G122:G155)</f>
        <v>10</v>
      </c>
      <c r="H156" s="94"/>
      <c r="I156" s="67"/>
      <c r="J156" s="67"/>
      <c r="K156" s="67"/>
      <c r="L156" s="67"/>
      <c r="M156" s="67"/>
      <c r="N156" s="67"/>
      <c r="O156" s="67"/>
    </row>
  </sheetData>
  <mergeCells count="36">
    <mergeCell ref="J11:N11"/>
    <mergeCell ref="J15:N15"/>
    <mergeCell ref="J16:N16"/>
    <mergeCell ref="B3:G3"/>
    <mergeCell ref="B38:G38"/>
    <mergeCell ref="B36:C36"/>
    <mergeCell ref="J27:N27"/>
    <mergeCell ref="J28:N28"/>
    <mergeCell ref="J4:N4"/>
    <mergeCell ref="B5:G5"/>
    <mergeCell ref="B10:G10"/>
    <mergeCell ref="B21:G21"/>
    <mergeCell ref="B26:G26"/>
    <mergeCell ref="B60:G60"/>
    <mergeCell ref="B68:G68"/>
    <mergeCell ref="J39:N39"/>
    <mergeCell ref="B40:G40"/>
    <mergeCell ref="B50:G50"/>
    <mergeCell ref="J55:N55"/>
    <mergeCell ref="B75:C75"/>
    <mergeCell ref="B79:G79"/>
    <mergeCell ref="J80:N80"/>
    <mergeCell ref="B81:G81"/>
    <mergeCell ref="B90:G90"/>
    <mergeCell ref="J95:N95"/>
    <mergeCell ref="B100:G100"/>
    <mergeCell ref="B108:G108"/>
    <mergeCell ref="B115:C115"/>
    <mergeCell ref="B119:G119"/>
    <mergeCell ref="B149:G149"/>
    <mergeCell ref="B156:C156"/>
    <mergeCell ref="J120:N120"/>
    <mergeCell ref="B121:G121"/>
    <mergeCell ref="B131:G131"/>
    <mergeCell ref="J136:N136"/>
    <mergeCell ref="B141:G1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E5:O14"/>
  <sheetViews>
    <sheetView workbookViewId="0">
      <selection activeCell="O17" sqref="O17"/>
    </sheetView>
  </sheetViews>
  <sheetFormatPr defaultRowHeight="15"/>
  <cols>
    <col min="15" max="15" width="19.28515625" customWidth="1"/>
  </cols>
  <sheetData>
    <row r="5" spans="5:15">
      <c r="E5" t="s">
        <v>85</v>
      </c>
      <c r="G5" t="s">
        <v>85</v>
      </c>
      <c r="I5" t="s">
        <v>85</v>
      </c>
    </row>
    <row r="6" spans="5:15">
      <c r="E6" t="s">
        <v>86</v>
      </c>
      <c r="G6" t="s">
        <v>86</v>
      </c>
      <c r="I6" t="s">
        <v>86</v>
      </c>
      <c r="M6">
        <v>3</v>
      </c>
    </row>
    <row r="7" spans="5:15">
      <c r="G7" t="s">
        <v>104</v>
      </c>
      <c r="I7" t="s">
        <v>105</v>
      </c>
    </row>
    <row r="8" spans="5:15">
      <c r="O8" s="28" t="s">
        <v>86</v>
      </c>
    </row>
    <row r="9" spans="5:15" ht="30">
      <c r="O9" s="74" t="s">
        <v>181</v>
      </c>
    </row>
    <row r="10" spans="5:15" ht="45">
      <c r="O10" s="74" t="s">
        <v>180</v>
      </c>
    </row>
    <row r="11" spans="5:15">
      <c r="K11" t="s">
        <v>157</v>
      </c>
    </row>
    <row r="12" spans="5:15">
      <c r="K12" t="s">
        <v>156</v>
      </c>
    </row>
    <row r="13" spans="5:15">
      <c r="K13" t="s">
        <v>155</v>
      </c>
    </row>
    <row r="14" spans="5:15">
      <c r="K14" t="s">
        <v>141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6"/>
  <sheetViews>
    <sheetView tabSelected="1" zoomScale="85" zoomScaleNormal="85" workbookViewId="0">
      <selection activeCell="L79" sqref="L79"/>
    </sheetView>
  </sheetViews>
  <sheetFormatPr defaultRowHeight="15"/>
  <cols>
    <col min="3" max="3" width="11.5703125" customWidth="1"/>
    <col min="4" max="4" width="64.5703125" bestFit="1" customWidth="1"/>
    <col min="5" max="5" width="11.5703125" customWidth="1"/>
    <col min="6" max="7" width="12" customWidth="1"/>
    <col min="8" max="8" width="11" bestFit="1" customWidth="1"/>
    <col min="9" max="9" width="9.85546875" bestFit="1" customWidth="1"/>
    <col min="10" max="10" width="9.5703125" bestFit="1" customWidth="1"/>
    <col min="11" max="11" width="6.85546875" customWidth="1"/>
    <col min="12" max="12" width="82.28515625" bestFit="1" customWidth="1"/>
    <col min="13" max="13" width="6.28515625" customWidth="1"/>
    <col min="14" max="18" width="18.140625" customWidth="1"/>
  </cols>
  <sheetData>
    <row r="1" spans="2:18" ht="15.75" thickBot="1"/>
    <row r="2" spans="2:18" ht="29.25" thickBot="1">
      <c r="B2" s="252" t="s">
        <v>0</v>
      </c>
      <c r="C2" s="253"/>
      <c r="D2" s="253"/>
      <c r="E2" s="253"/>
      <c r="F2" s="253"/>
      <c r="G2" s="253"/>
      <c r="H2" s="253"/>
      <c r="I2" s="253"/>
      <c r="J2" s="254"/>
      <c r="L2" s="193" t="s">
        <v>273</v>
      </c>
      <c r="N2" s="220" t="s">
        <v>339</v>
      </c>
      <c r="O2" s="220"/>
      <c r="P2" s="220"/>
      <c r="Q2" s="220"/>
      <c r="R2" s="220"/>
    </row>
    <row r="3" spans="2:18" ht="30">
      <c r="B3" s="134"/>
      <c r="C3" s="135"/>
      <c r="D3" s="166">
        <f>J76</f>
        <v>70.251443001442993</v>
      </c>
      <c r="E3" s="135"/>
      <c r="F3" s="135"/>
      <c r="G3" s="101" t="s">
        <v>158</v>
      </c>
      <c r="H3" s="101" t="s">
        <v>11</v>
      </c>
      <c r="I3" s="101" t="s">
        <v>119</v>
      </c>
      <c r="J3" s="102" t="s">
        <v>165</v>
      </c>
      <c r="K3" s="40"/>
      <c r="L3" s="40"/>
      <c r="M3" s="40"/>
      <c r="N3" s="28">
        <v>1</v>
      </c>
      <c r="O3" s="28">
        <v>2</v>
      </c>
      <c r="P3" s="28">
        <v>3</v>
      </c>
      <c r="Q3" s="28">
        <v>4</v>
      </c>
      <c r="R3" s="28">
        <v>5</v>
      </c>
    </row>
    <row r="4" spans="2:18" ht="15.75">
      <c r="B4" s="255" t="s">
        <v>309</v>
      </c>
      <c r="C4" s="256"/>
      <c r="D4" s="256"/>
      <c r="E4" s="256"/>
      <c r="F4" s="256"/>
      <c r="G4" s="163"/>
      <c r="H4" s="3"/>
      <c r="I4" s="3"/>
      <c r="J4" s="7"/>
    </row>
    <row r="5" spans="2:18">
      <c r="B5" s="257">
        <v>1</v>
      </c>
      <c r="C5" s="214" t="s">
        <v>275</v>
      </c>
      <c r="D5" s="214"/>
      <c r="E5" s="214"/>
      <c r="F5" s="214">
        <v>1</v>
      </c>
      <c r="G5" s="163"/>
      <c r="H5" s="3"/>
      <c r="I5" s="3"/>
      <c r="J5" s="7"/>
      <c r="L5" s="6"/>
    </row>
    <row r="6" spans="2:18">
      <c r="B6" s="257"/>
      <c r="C6" s="132" t="s">
        <v>260</v>
      </c>
      <c r="D6" s="222" t="s">
        <v>126</v>
      </c>
      <c r="E6" s="223"/>
      <c r="F6" s="224"/>
      <c r="G6" s="140">
        <v>1</v>
      </c>
      <c r="H6" s="159"/>
      <c r="I6" s="44">
        <v>4</v>
      </c>
      <c r="J6" s="154">
        <f>IF(G6=1,I6,0)</f>
        <v>4</v>
      </c>
      <c r="L6" s="6" t="s">
        <v>356</v>
      </c>
      <c r="N6" s="221" t="s">
        <v>121</v>
      </c>
      <c r="O6" s="221"/>
      <c r="P6" s="221"/>
      <c r="Q6" s="221"/>
      <c r="R6" s="221"/>
    </row>
    <row r="7" spans="2:18" s="27" customFormat="1">
      <c r="B7" s="257"/>
      <c r="C7" s="130" t="s">
        <v>261</v>
      </c>
      <c r="D7" s="222" t="s">
        <v>276</v>
      </c>
      <c r="E7" s="223"/>
      <c r="F7" s="224"/>
      <c r="G7" s="141">
        <v>1</v>
      </c>
      <c r="H7" s="160"/>
      <c r="I7" s="45">
        <v>3</v>
      </c>
      <c r="J7" s="154">
        <f t="shared" ref="J7:J8" si="0">IF(G7=1,I7,0)</f>
        <v>3</v>
      </c>
      <c r="K7"/>
      <c r="L7" s="6" t="s">
        <v>311</v>
      </c>
      <c r="M7"/>
      <c r="N7" s="221" t="s">
        <v>121</v>
      </c>
      <c r="O7" s="221"/>
      <c r="P7" s="221"/>
      <c r="Q7" s="221"/>
      <c r="R7" s="221"/>
    </row>
    <row r="8" spans="2:18">
      <c r="B8" s="257"/>
      <c r="C8" s="132" t="s">
        <v>262</v>
      </c>
      <c r="D8" s="216" t="s">
        <v>279</v>
      </c>
      <c r="E8" s="217"/>
      <c r="F8" s="218"/>
      <c r="G8" s="140">
        <v>1</v>
      </c>
      <c r="H8" s="159"/>
      <c r="I8" s="44">
        <v>3</v>
      </c>
      <c r="J8" s="154">
        <f t="shared" si="0"/>
        <v>3</v>
      </c>
      <c r="L8" s="77" t="s">
        <v>355</v>
      </c>
      <c r="N8" s="221" t="s">
        <v>121</v>
      </c>
      <c r="O8" s="221"/>
      <c r="P8" s="221"/>
      <c r="Q8" s="221"/>
      <c r="R8" s="221"/>
    </row>
    <row r="9" spans="2:18">
      <c r="B9" s="165"/>
      <c r="C9" s="132" t="s">
        <v>263</v>
      </c>
      <c r="D9" s="225" t="s">
        <v>210</v>
      </c>
      <c r="E9" s="226"/>
      <c r="F9" s="227"/>
      <c r="G9" s="191"/>
      <c r="H9" s="159"/>
      <c r="I9" s="44">
        <v>5</v>
      </c>
      <c r="J9" s="154"/>
      <c r="L9" s="77" t="s">
        <v>312</v>
      </c>
      <c r="N9" s="219" t="s">
        <v>310</v>
      </c>
      <c r="O9" s="219"/>
      <c r="P9" s="219"/>
      <c r="Q9" s="219"/>
      <c r="R9" s="219"/>
    </row>
    <row r="10" spans="2:18" hidden="1">
      <c r="B10" s="165"/>
      <c r="C10" s="167"/>
      <c r="D10" s="168"/>
      <c r="E10" s="168"/>
      <c r="F10" s="133"/>
      <c r="G10" s="140"/>
      <c r="H10" s="159"/>
      <c r="I10" s="44"/>
      <c r="J10" s="154"/>
      <c r="L10" s="169"/>
      <c r="N10" s="170"/>
      <c r="O10" s="170"/>
      <c r="P10" s="170"/>
      <c r="Q10" s="170"/>
      <c r="R10" s="170"/>
    </row>
    <row r="11" spans="2:18">
      <c r="B11" s="231">
        <v>2</v>
      </c>
      <c r="C11" s="235" t="s">
        <v>277</v>
      </c>
      <c r="D11" s="236"/>
      <c r="E11" s="236"/>
      <c r="F11" s="237"/>
      <c r="G11" s="6"/>
      <c r="H11" s="6"/>
      <c r="I11" s="6"/>
      <c r="J11" s="149"/>
    </row>
    <row r="12" spans="2:18">
      <c r="B12" s="232"/>
      <c r="C12" s="179" t="s">
        <v>260</v>
      </c>
      <c r="D12" s="243" t="s">
        <v>280</v>
      </c>
      <c r="E12" s="244"/>
      <c r="F12" s="245"/>
      <c r="G12" s="140">
        <f>E19/F19</f>
        <v>0.45</v>
      </c>
      <c r="H12" s="159"/>
      <c r="I12" s="44">
        <v>5</v>
      </c>
      <c r="J12" s="154">
        <f>MIN(G12*I12,I12)</f>
        <v>2.25</v>
      </c>
      <c r="L12" s="77" t="s">
        <v>338</v>
      </c>
      <c r="N12" s="219" t="s">
        <v>322</v>
      </c>
      <c r="O12" s="219"/>
      <c r="P12" s="219"/>
      <c r="Q12" s="219"/>
      <c r="R12" s="219"/>
    </row>
    <row r="13" spans="2:18" ht="30">
      <c r="B13" s="232"/>
      <c r="C13" s="177"/>
      <c r="D13" s="171"/>
      <c r="E13" s="175" t="s">
        <v>10</v>
      </c>
      <c r="F13" s="176" t="s">
        <v>164</v>
      </c>
      <c r="G13" s="3"/>
      <c r="H13" s="3"/>
      <c r="I13" s="3"/>
      <c r="J13" s="7"/>
    </row>
    <row r="14" spans="2:18">
      <c r="B14" s="232"/>
      <c r="C14" s="132"/>
      <c r="D14" s="132" t="s">
        <v>278</v>
      </c>
      <c r="E14" s="32">
        <v>2</v>
      </c>
      <c r="F14" s="32">
        <v>4</v>
      </c>
      <c r="G14" s="3"/>
      <c r="H14" s="3"/>
      <c r="I14" s="3"/>
      <c r="J14" s="7"/>
      <c r="L14" s="28" t="s">
        <v>313</v>
      </c>
    </row>
    <row r="15" spans="2:18">
      <c r="B15" s="232"/>
      <c r="C15" s="132"/>
      <c r="D15" s="112" t="s">
        <v>128</v>
      </c>
      <c r="E15" s="32">
        <v>3</v>
      </c>
      <c r="F15" s="32">
        <v>6</v>
      </c>
      <c r="G15" s="3"/>
      <c r="H15" s="3"/>
      <c r="I15" s="3"/>
      <c r="J15" s="7"/>
      <c r="L15" s="28" t="s">
        <v>313</v>
      </c>
    </row>
    <row r="16" spans="2:18">
      <c r="B16" s="232"/>
      <c r="C16" s="132"/>
      <c r="D16" s="112" t="s">
        <v>281</v>
      </c>
      <c r="E16" s="173">
        <v>2</v>
      </c>
      <c r="F16" s="32">
        <v>5</v>
      </c>
      <c r="G16" s="3"/>
      <c r="H16" s="3"/>
      <c r="I16" s="3"/>
      <c r="J16" s="7"/>
      <c r="L16" s="28" t="s">
        <v>313</v>
      </c>
    </row>
    <row r="17" spans="2:18">
      <c r="B17" s="232"/>
      <c r="C17" s="132"/>
      <c r="D17" s="112" t="s">
        <v>299</v>
      </c>
      <c r="E17" s="32">
        <v>2</v>
      </c>
      <c r="F17" s="32">
        <v>5</v>
      </c>
      <c r="G17" s="3"/>
      <c r="H17" s="3"/>
      <c r="I17" s="3"/>
      <c r="J17" s="7"/>
      <c r="L17" s="28" t="s">
        <v>313</v>
      </c>
    </row>
    <row r="18" spans="2:18">
      <c r="B18" s="232"/>
      <c r="C18" s="145"/>
      <c r="D18" s="184"/>
      <c r="E18" s="173"/>
      <c r="F18" s="32"/>
      <c r="G18" s="3"/>
      <c r="H18" s="3"/>
      <c r="I18" s="3"/>
      <c r="J18" s="7"/>
    </row>
    <row r="19" spans="2:18">
      <c r="B19" s="232"/>
      <c r="C19" s="145"/>
      <c r="D19" s="172" t="s">
        <v>160</v>
      </c>
      <c r="E19" s="146">
        <f>SUM(E14:E17)</f>
        <v>9</v>
      </c>
      <c r="F19" s="41">
        <f>SUM(F14:F17)</f>
        <v>20</v>
      </c>
      <c r="G19" s="3"/>
      <c r="H19" s="3"/>
      <c r="I19" s="3"/>
      <c r="J19" s="7"/>
    </row>
    <row r="20" spans="2:18">
      <c r="B20" s="232"/>
      <c r="C20" s="145" t="s">
        <v>261</v>
      </c>
      <c r="D20" s="246" t="s">
        <v>282</v>
      </c>
      <c r="E20" s="247"/>
      <c r="F20" s="248"/>
      <c r="G20" s="140">
        <f>E21/E19</f>
        <v>0.44444444444444442</v>
      </c>
      <c r="H20" s="159"/>
      <c r="I20" s="44">
        <v>5</v>
      </c>
      <c r="J20" s="154">
        <f>MIN(G20*I20,I20)</f>
        <v>2.2222222222222223</v>
      </c>
    </row>
    <row r="21" spans="2:18">
      <c r="B21" s="234"/>
      <c r="C21" s="145"/>
      <c r="D21" s="112" t="s">
        <v>222</v>
      </c>
      <c r="E21" s="173">
        <v>4</v>
      </c>
      <c r="F21" s="41"/>
      <c r="G21" s="3"/>
      <c r="H21" s="3"/>
      <c r="I21" s="3"/>
      <c r="J21" s="7"/>
      <c r="L21" s="28" t="s">
        <v>314</v>
      </c>
      <c r="N21" s="219" t="s">
        <v>322</v>
      </c>
      <c r="O21" s="219"/>
      <c r="P21" s="219"/>
      <c r="Q21" s="219"/>
      <c r="R21" s="219"/>
    </row>
    <row r="22" spans="2:18" hidden="1">
      <c r="B22" s="231"/>
      <c r="C22" s="145"/>
      <c r="D22" s="184"/>
      <c r="E22" s="146"/>
      <c r="F22" s="41"/>
      <c r="G22" s="3"/>
      <c r="H22" s="3"/>
      <c r="I22" s="3"/>
      <c r="J22" s="7"/>
    </row>
    <row r="23" spans="2:18" hidden="1">
      <c r="B23" s="232"/>
      <c r="C23" s="145"/>
      <c r="D23" s="172"/>
      <c r="E23" s="146"/>
      <c r="F23" s="41"/>
      <c r="G23" s="140"/>
      <c r="H23" s="159"/>
      <c r="I23" s="44"/>
      <c r="J23" s="154">
        <f>G23*I23</f>
        <v>0</v>
      </c>
    </row>
    <row r="24" spans="2:18" hidden="1">
      <c r="B24" s="232"/>
      <c r="C24" s="145"/>
      <c r="D24" s="172"/>
      <c r="E24" s="146"/>
      <c r="F24" s="41"/>
      <c r="G24" s="140"/>
      <c r="H24" s="159"/>
      <c r="I24" s="44"/>
      <c r="J24" s="154">
        <f>G24*I24</f>
        <v>0</v>
      </c>
    </row>
    <row r="25" spans="2:18" hidden="1">
      <c r="B25" s="234"/>
      <c r="C25" s="145"/>
      <c r="D25" s="172"/>
      <c r="E25" s="146"/>
      <c r="F25" s="41"/>
      <c r="G25" s="140"/>
      <c r="H25" s="159"/>
      <c r="I25" s="44"/>
      <c r="J25" s="154"/>
    </row>
    <row r="26" spans="2:18" ht="15.75" thickBot="1">
      <c r="B26" s="57"/>
      <c r="C26" s="58"/>
      <c r="D26" s="58"/>
      <c r="E26" s="58"/>
      <c r="F26" s="58"/>
      <c r="G26" s="58"/>
      <c r="H26" s="58"/>
      <c r="I26" s="58"/>
      <c r="J26" s="59"/>
    </row>
    <row r="27" spans="2:18" ht="15.75">
      <c r="B27" s="249" t="s">
        <v>308</v>
      </c>
      <c r="C27" s="250"/>
      <c r="D27" s="250"/>
      <c r="E27" s="250"/>
      <c r="F27" s="251"/>
      <c r="G27" s="135"/>
      <c r="H27" s="135"/>
      <c r="I27" s="135"/>
      <c r="J27" s="139"/>
    </row>
    <row r="28" spans="2:18">
      <c r="B28" s="231">
        <v>1</v>
      </c>
      <c r="C28" s="214" t="s">
        <v>283</v>
      </c>
      <c r="D28" s="214"/>
      <c r="E28" s="214"/>
      <c r="F28" s="214"/>
      <c r="G28" s="142">
        <f>E38/F38</f>
        <v>0.38095238095238093</v>
      </c>
      <c r="H28" s="159"/>
      <c r="I28" s="44">
        <v>10</v>
      </c>
      <c r="J28" s="157">
        <f>MIN(I28*G28,I28)</f>
        <v>3.8095238095238093</v>
      </c>
      <c r="L28" s="28" t="s">
        <v>323</v>
      </c>
      <c r="N28" s="216" t="s">
        <v>325</v>
      </c>
      <c r="O28" s="217"/>
      <c r="P28" s="217"/>
      <c r="Q28" s="217"/>
      <c r="R28" s="218"/>
    </row>
    <row r="29" spans="2:18" ht="30">
      <c r="B29" s="232"/>
      <c r="C29" s="18" t="s">
        <v>260</v>
      </c>
      <c r="D29" s="18" t="s">
        <v>288</v>
      </c>
      <c r="E29" s="39" t="s">
        <v>295</v>
      </c>
      <c r="F29" s="39" t="s">
        <v>298</v>
      </c>
      <c r="G29" s="3"/>
      <c r="H29" s="3"/>
      <c r="I29" s="3"/>
      <c r="J29" s="7"/>
    </row>
    <row r="30" spans="2:18">
      <c r="B30" s="232"/>
      <c r="C30" s="132"/>
      <c r="D30" s="183" t="s">
        <v>285</v>
      </c>
      <c r="E30" s="32">
        <v>2</v>
      </c>
      <c r="F30" s="32">
        <v>3</v>
      </c>
      <c r="G30" s="3"/>
      <c r="H30" s="3"/>
      <c r="I30" s="3"/>
      <c r="J30" s="7"/>
    </row>
    <row r="31" spans="2:18">
      <c r="B31" s="232"/>
      <c r="C31" s="132"/>
      <c r="D31" s="112" t="s">
        <v>286</v>
      </c>
      <c r="E31" s="32">
        <v>1</v>
      </c>
      <c r="F31" s="32">
        <v>4</v>
      </c>
      <c r="G31" s="3"/>
      <c r="H31" s="3"/>
      <c r="I31" s="3"/>
      <c r="J31" s="7"/>
    </row>
    <row r="32" spans="2:18">
      <c r="B32" s="232"/>
      <c r="C32" s="132"/>
      <c r="D32" s="112" t="s">
        <v>287</v>
      </c>
      <c r="E32" s="32">
        <v>1</v>
      </c>
      <c r="F32" s="32">
        <v>5</v>
      </c>
      <c r="G32" s="3"/>
      <c r="H32" s="3"/>
      <c r="I32" s="3"/>
      <c r="J32" s="7"/>
    </row>
    <row r="33" spans="2:18">
      <c r="B33" s="232"/>
      <c r="C33" s="132"/>
      <c r="D33" s="112" t="s">
        <v>289</v>
      </c>
      <c r="E33" s="32">
        <v>1</v>
      </c>
      <c r="F33" s="32">
        <v>3</v>
      </c>
      <c r="G33" s="3"/>
      <c r="H33" s="3"/>
      <c r="I33" s="3"/>
      <c r="J33" s="7"/>
    </row>
    <row r="34" spans="2:18">
      <c r="B34" s="232"/>
      <c r="C34" s="28"/>
      <c r="D34" s="132" t="s">
        <v>290</v>
      </c>
      <c r="E34" s="32">
        <v>1</v>
      </c>
      <c r="F34" s="32">
        <v>2</v>
      </c>
      <c r="G34" s="3"/>
      <c r="H34" s="3"/>
      <c r="I34" s="3"/>
      <c r="J34" s="7"/>
    </row>
    <row r="35" spans="2:18">
      <c r="B35" s="232"/>
      <c r="C35" s="28"/>
      <c r="D35" s="132" t="s">
        <v>291</v>
      </c>
      <c r="E35" s="32">
        <v>1</v>
      </c>
      <c r="F35" s="32">
        <v>2</v>
      </c>
      <c r="G35" s="3"/>
      <c r="H35" s="3"/>
      <c r="I35" s="3"/>
      <c r="J35" s="7"/>
    </row>
    <row r="36" spans="2:18">
      <c r="B36" s="232"/>
      <c r="C36" s="28"/>
      <c r="D36" s="132" t="s">
        <v>292</v>
      </c>
      <c r="E36" s="32">
        <v>1</v>
      </c>
      <c r="F36" s="32">
        <v>2</v>
      </c>
      <c r="G36" s="3"/>
      <c r="H36" s="3"/>
      <c r="I36" s="3"/>
      <c r="J36" s="7"/>
    </row>
    <row r="37" spans="2:18">
      <c r="B37" s="232"/>
      <c r="C37" s="28"/>
      <c r="E37" s="28"/>
      <c r="F37" s="28"/>
      <c r="G37" s="3"/>
      <c r="H37" s="3"/>
      <c r="I37" s="3"/>
      <c r="J37" s="7"/>
    </row>
    <row r="38" spans="2:18">
      <c r="B38" s="232"/>
      <c r="C38" s="28"/>
      <c r="D38" s="113" t="s">
        <v>160</v>
      </c>
      <c r="E38" s="129">
        <f>SUM(E30:E36)</f>
        <v>8</v>
      </c>
      <c r="F38" s="129">
        <f>SUM(F30:F36)</f>
        <v>21</v>
      </c>
      <c r="G38" s="3"/>
      <c r="H38" s="3"/>
      <c r="I38" s="3"/>
      <c r="J38" s="7"/>
    </row>
    <row r="39" spans="2:18">
      <c r="B39" s="232"/>
      <c r="C39" s="28" t="s">
        <v>261</v>
      </c>
      <c r="D39" s="190" t="s">
        <v>315</v>
      </c>
      <c r="E39" s="129"/>
      <c r="F39" s="129"/>
      <c r="G39" s="48">
        <v>1</v>
      </c>
      <c r="H39" s="159"/>
      <c r="I39" s="44">
        <v>5</v>
      </c>
      <c r="J39" s="155">
        <f>IF(G39=1,I39,0)</f>
        <v>5</v>
      </c>
      <c r="L39" s="28" t="s">
        <v>324</v>
      </c>
      <c r="N39" s="221" t="s">
        <v>121</v>
      </c>
      <c r="O39" s="221"/>
      <c r="P39" s="221"/>
      <c r="Q39" s="221"/>
      <c r="R39" s="221"/>
    </row>
    <row r="40" spans="2:18" hidden="1">
      <c r="B40" s="232"/>
      <c r="C40" s="28"/>
      <c r="D40" s="190"/>
      <c r="E40" s="129"/>
      <c r="F40" s="129"/>
      <c r="G40" s="48"/>
      <c r="H40" s="159"/>
      <c r="I40" s="44"/>
      <c r="J40" s="155"/>
    </row>
    <row r="41" spans="2:18" hidden="1">
      <c r="B41" s="234"/>
      <c r="C41" s="28"/>
      <c r="D41" s="190"/>
      <c r="E41" s="129"/>
      <c r="F41" s="129"/>
      <c r="G41" s="48"/>
      <c r="H41" s="159"/>
      <c r="I41" s="44"/>
      <c r="J41" s="155"/>
    </row>
    <row r="42" spans="2:18">
      <c r="B42" s="231">
        <v>2</v>
      </c>
      <c r="C42" s="214" t="s">
        <v>284</v>
      </c>
      <c r="D42" s="214"/>
      <c r="E42" s="214"/>
      <c r="F42" s="214"/>
      <c r="G42" s="48"/>
      <c r="H42" s="159"/>
      <c r="I42" s="44"/>
      <c r="J42" s="155"/>
    </row>
    <row r="43" spans="2:18">
      <c r="B43" s="232"/>
      <c r="C43" s="164" t="s">
        <v>260</v>
      </c>
      <c r="D43" s="178" t="s">
        <v>297</v>
      </c>
      <c r="E43" s="164"/>
      <c r="F43" s="164"/>
      <c r="G43" s="140">
        <f>E49/F49</f>
        <v>0.36363636363636365</v>
      </c>
      <c r="H43" s="159"/>
      <c r="I43" s="44">
        <v>10</v>
      </c>
      <c r="J43" s="157">
        <f>MIN(I43*G43,I43)</f>
        <v>3.6363636363636367</v>
      </c>
      <c r="L43" s="28" t="s">
        <v>323</v>
      </c>
      <c r="N43" s="216" t="s">
        <v>265</v>
      </c>
      <c r="O43" s="217"/>
      <c r="P43" s="217"/>
      <c r="Q43" s="217"/>
      <c r="R43" s="218"/>
    </row>
    <row r="44" spans="2:18" ht="30">
      <c r="B44" s="232"/>
      <c r="C44" s="174"/>
      <c r="D44" s="182"/>
      <c r="E44" s="39" t="s">
        <v>296</v>
      </c>
      <c r="F44" s="39" t="s">
        <v>177</v>
      </c>
      <c r="G44" s="3"/>
      <c r="H44" s="3"/>
      <c r="I44" s="3"/>
      <c r="J44" s="7"/>
    </row>
    <row r="45" spans="2:18">
      <c r="B45" s="232"/>
      <c r="C45" s="28"/>
      <c r="D45" s="180" t="s">
        <v>293</v>
      </c>
      <c r="E45" s="192">
        <v>1</v>
      </c>
      <c r="F45" s="181">
        <v>4</v>
      </c>
      <c r="G45" s="3"/>
      <c r="H45" s="3"/>
      <c r="I45" s="3"/>
      <c r="J45" s="7"/>
    </row>
    <row r="46" spans="2:18">
      <c r="B46" s="232"/>
      <c r="C46" s="28"/>
      <c r="D46" s="180" t="s">
        <v>294</v>
      </c>
      <c r="E46" s="192">
        <v>2</v>
      </c>
      <c r="F46" s="181">
        <v>4</v>
      </c>
      <c r="G46" s="3"/>
      <c r="H46" s="3"/>
      <c r="I46" s="3"/>
      <c r="J46" s="7"/>
    </row>
    <row r="47" spans="2:18">
      <c r="B47" s="232"/>
      <c r="C47" s="28"/>
      <c r="D47" s="112" t="s">
        <v>300</v>
      </c>
      <c r="E47" s="118">
        <v>1</v>
      </c>
      <c r="F47" s="129">
        <v>3</v>
      </c>
      <c r="G47" s="3"/>
      <c r="H47" s="3"/>
      <c r="I47" s="3"/>
      <c r="J47" s="7"/>
    </row>
    <row r="48" spans="2:18">
      <c r="B48" s="232"/>
      <c r="C48" s="28"/>
      <c r="D48" s="180"/>
      <c r="E48" s="129"/>
      <c r="F48" s="129"/>
      <c r="G48" s="3"/>
      <c r="H48" s="3"/>
      <c r="I48" s="3"/>
      <c r="J48" s="7"/>
    </row>
    <row r="49" spans="2:18">
      <c r="B49" s="232"/>
      <c r="C49" s="96"/>
      <c r="D49" s="145" t="s">
        <v>160</v>
      </c>
      <c r="E49" s="131">
        <f>SUM(E45:E47)</f>
        <v>4</v>
      </c>
      <c r="F49" s="131">
        <f>SUM(F45:F47)</f>
        <v>11</v>
      </c>
      <c r="G49" s="3"/>
      <c r="H49" s="3"/>
      <c r="I49" s="3"/>
      <c r="J49" s="7"/>
    </row>
    <row r="50" spans="2:18" hidden="1">
      <c r="B50" s="232"/>
      <c r="C50" s="28"/>
      <c r="D50" s="132"/>
      <c r="E50" s="131"/>
      <c r="F50" s="131"/>
      <c r="G50" s="48"/>
      <c r="H50" s="159"/>
      <c r="I50" s="44"/>
      <c r="J50" s="155"/>
    </row>
    <row r="51" spans="2:18" hidden="1">
      <c r="B51" s="234"/>
      <c r="C51" s="28"/>
      <c r="D51" s="132"/>
      <c r="E51" s="131"/>
      <c r="F51" s="131"/>
      <c r="G51" s="48"/>
      <c r="H51" s="159"/>
      <c r="I51" s="44"/>
      <c r="J51" s="155"/>
    </row>
    <row r="52" spans="2:18" hidden="1">
      <c r="B52" s="55"/>
      <c r="C52" s="28"/>
      <c r="D52" s="132"/>
      <c r="E52" s="131"/>
      <c r="F52" s="131"/>
      <c r="G52" s="48"/>
      <c r="H52" s="159"/>
      <c r="I52" s="44"/>
      <c r="J52" s="155"/>
    </row>
    <row r="53" spans="2:18" ht="15.75" thickBot="1">
      <c r="B53" s="136"/>
      <c r="C53" s="137"/>
      <c r="D53" s="137"/>
      <c r="E53" s="137"/>
      <c r="F53" s="137"/>
      <c r="G53" s="137"/>
      <c r="H53" s="137"/>
      <c r="I53" s="137"/>
      <c r="J53" s="138"/>
    </row>
    <row r="54" spans="2:18" ht="15.75">
      <c r="B54" s="249" t="s">
        <v>259</v>
      </c>
      <c r="C54" s="250"/>
      <c r="D54" s="250"/>
      <c r="E54" s="250"/>
      <c r="F54" s="251"/>
      <c r="G54" s="11"/>
      <c r="H54" s="11"/>
      <c r="I54" s="11"/>
      <c r="J54" s="13"/>
    </row>
    <row r="55" spans="2:18">
      <c r="B55" s="231">
        <v>1</v>
      </c>
      <c r="C55" s="235" t="s">
        <v>306</v>
      </c>
      <c r="D55" s="236"/>
      <c r="E55" s="236"/>
      <c r="F55" s="237"/>
      <c r="G55" s="3"/>
      <c r="H55" s="3"/>
      <c r="I55" s="3"/>
      <c r="J55" s="7"/>
    </row>
    <row r="56" spans="2:18">
      <c r="B56" s="232"/>
      <c r="C56" s="132" t="s">
        <v>260</v>
      </c>
      <c r="D56" s="228" t="s">
        <v>224</v>
      </c>
      <c r="E56" s="229"/>
      <c r="F56" s="230"/>
      <c r="G56" s="142">
        <v>1</v>
      </c>
      <c r="H56" s="159"/>
      <c r="I56" s="44">
        <v>5</v>
      </c>
      <c r="J56" s="157">
        <f>IF(G56=1,I56,0)</f>
        <v>5</v>
      </c>
      <c r="L56" s="28" t="s">
        <v>326</v>
      </c>
      <c r="N56" s="216" t="s">
        <v>121</v>
      </c>
      <c r="O56" s="217"/>
      <c r="P56" s="217"/>
      <c r="Q56" s="217"/>
      <c r="R56" s="218"/>
    </row>
    <row r="57" spans="2:18">
      <c r="B57" s="232"/>
      <c r="C57" s="132" t="s">
        <v>261</v>
      </c>
      <c r="D57" s="222" t="s">
        <v>125</v>
      </c>
      <c r="E57" s="223"/>
      <c r="F57" s="224"/>
      <c r="G57" s="142">
        <v>1</v>
      </c>
      <c r="H57" s="159"/>
      <c r="I57" s="44">
        <v>5</v>
      </c>
      <c r="J57" s="157">
        <f t="shared" ref="J57:J60" si="1">IF(G57=1,I57,0)</f>
        <v>5</v>
      </c>
      <c r="L57" s="28" t="s">
        <v>327</v>
      </c>
      <c r="N57" s="221" t="s">
        <v>121</v>
      </c>
      <c r="O57" s="221"/>
      <c r="P57" s="221"/>
      <c r="Q57" s="221"/>
      <c r="R57" s="221"/>
    </row>
    <row r="58" spans="2:18">
      <c r="B58" s="232"/>
      <c r="C58" s="132" t="s">
        <v>262</v>
      </c>
      <c r="D58" s="222" t="s">
        <v>307</v>
      </c>
      <c r="E58" s="223"/>
      <c r="F58" s="224"/>
      <c r="G58" s="142">
        <v>1</v>
      </c>
      <c r="H58" s="159"/>
      <c r="I58" s="44">
        <v>5</v>
      </c>
      <c r="J58" s="157">
        <f t="shared" si="1"/>
        <v>5</v>
      </c>
      <c r="L58" s="28" t="s">
        <v>328</v>
      </c>
      <c r="N58" s="221" t="s">
        <v>121</v>
      </c>
      <c r="O58" s="221"/>
      <c r="P58" s="221"/>
      <c r="Q58" s="221"/>
      <c r="R58" s="221"/>
    </row>
    <row r="59" spans="2:18">
      <c r="B59" s="232"/>
      <c r="C59" s="132" t="s">
        <v>263</v>
      </c>
      <c r="D59" s="240" t="s">
        <v>321</v>
      </c>
      <c r="E59" s="241"/>
      <c r="F59" s="242"/>
      <c r="G59" s="142">
        <v>1</v>
      </c>
      <c r="H59" s="159"/>
      <c r="I59" s="44">
        <v>5</v>
      </c>
      <c r="J59" s="157">
        <f t="shared" si="1"/>
        <v>5</v>
      </c>
      <c r="L59" s="28" t="s">
        <v>357</v>
      </c>
      <c r="N59" s="221" t="s">
        <v>121</v>
      </c>
      <c r="O59" s="221"/>
      <c r="P59" s="221"/>
      <c r="Q59" s="221"/>
      <c r="R59" s="221"/>
    </row>
    <row r="60" spans="2:18">
      <c r="B60" s="232"/>
      <c r="C60" s="132" t="s">
        <v>267</v>
      </c>
      <c r="D60" s="240" t="s">
        <v>320</v>
      </c>
      <c r="E60" s="241"/>
      <c r="F60" s="242"/>
      <c r="G60" s="142">
        <v>1</v>
      </c>
      <c r="H60" s="159"/>
      <c r="I60" s="44">
        <v>5</v>
      </c>
      <c r="J60" s="157">
        <f t="shared" si="1"/>
        <v>5</v>
      </c>
      <c r="L60" s="28" t="s">
        <v>329</v>
      </c>
      <c r="N60" s="221" t="s">
        <v>121</v>
      </c>
      <c r="O60" s="221"/>
      <c r="P60" s="221"/>
      <c r="Q60" s="221"/>
      <c r="R60" s="221"/>
    </row>
    <row r="61" spans="2:18" hidden="1">
      <c r="B61" s="232"/>
      <c r="C61" s="28"/>
      <c r="D61" s="112"/>
      <c r="E61" s="41"/>
      <c r="F61" s="28"/>
      <c r="G61" s="142"/>
      <c r="H61" s="159"/>
      <c r="I61" s="44"/>
      <c r="J61" s="157"/>
    </row>
    <row r="62" spans="2:18" hidden="1">
      <c r="B62" s="234"/>
      <c r="C62" s="28"/>
      <c r="D62" s="112"/>
      <c r="E62" s="41"/>
      <c r="F62" s="28"/>
      <c r="G62" s="142"/>
      <c r="H62" s="159"/>
      <c r="I62" s="44"/>
      <c r="J62" s="157"/>
    </row>
    <row r="63" spans="2:18">
      <c r="B63" s="231">
        <v>2</v>
      </c>
      <c r="C63" s="235" t="s">
        <v>305</v>
      </c>
      <c r="D63" s="236"/>
      <c r="E63" s="236"/>
      <c r="F63" s="237"/>
      <c r="G63" s="28"/>
      <c r="H63" s="28"/>
      <c r="I63" s="28"/>
      <c r="J63" s="56"/>
    </row>
    <row r="64" spans="2:18">
      <c r="B64" s="232"/>
      <c r="C64" s="132" t="s">
        <v>260</v>
      </c>
      <c r="D64" s="18" t="s">
        <v>302</v>
      </c>
      <c r="E64" s="28"/>
      <c r="F64" s="28"/>
      <c r="G64" s="140">
        <f>E65/E66</f>
        <v>0.33333333333333331</v>
      </c>
      <c r="H64" s="159"/>
      <c r="I64" s="44">
        <v>10</v>
      </c>
      <c r="J64" s="157">
        <f>MIN(G64*I64,I64)</f>
        <v>3.333333333333333</v>
      </c>
      <c r="L64" s="28" t="s">
        <v>330</v>
      </c>
      <c r="N64" s="212" t="s">
        <v>331</v>
      </c>
      <c r="O64" s="212"/>
      <c r="P64" s="212"/>
      <c r="Q64" s="212"/>
      <c r="R64" s="212"/>
    </row>
    <row r="65" spans="2:18">
      <c r="B65" s="232"/>
      <c r="C65" s="132"/>
      <c r="D65" s="112" t="s">
        <v>303</v>
      </c>
      <c r="E65" s="32">
        <v>2</v>
      </c>
      <c r="F65" s="28"/>
      <c r="G65" s="188"/>
      <c r="H65" s="3"/>
      <c r="I65" s="3"/>
      <c r="J65" s="7"/>
    </row>
    <row r="66" spans="2:18">
      <c r="B66" s="232"/>
      <c r="C66" s="132"/>
      <c r="D66" s="112" t="s">
        <v>304</v>
      </c>
      <c r="E66" s="32">
        <v>6</v>
      </c>
      <c r="F66" s="28"/>
      <c r="G66" s="188"/>
      <c r="H66" s="3"/>
      <c r="I66" s="3"/>
      <c r="J66" s="7"/>
    </row>
    <row r="67" spans="2:18">
      <c r="B67" s="232"/>
      <c r="C67" s="132" t="s">
        <v>261</v>
      </c>
      <c r="D67" s="6" t="s">
        <v>301</v>
      </c>
      <c r="E67" s="28"/>
      <c r="F67" s="39"/>
      <c r="G67" s="189">
        <f>SUM(F68:F72)</f>
        <v>5</v>
      </c>
      <c r="H67" s="159"/>
      <c r="I67" s="44">
        <v>15</v>
      </c>
      <c r="J67" s="157">
        <f>(G67/5)*I67</f>
        <v>15</v>
      </c>
    </row>
    <row r="68" spans="2:18">
      <c r="B68" s="232"/>
      <c r="C68" s="132"/>
      <c r="D68" s="112" t="s">
        <v>112</v>
      </c>
      <c r="E68" s="28">
        <v>1</v>
      </c>
      <c r="F68" s="28">
        <f>IF(E68=1,1,0)</f>
        <v>1</v>
      </c>
      <c r="G68" s="3"/>
      <c r="H68" s="3"/>
      <c r="I68" s="3"/>
      <c r="J68" s="7"/>
      <c r="L68" s="28" t="s">
        <v>332</v>
      </c>
      <c r="N68" s="216" t="s">
        <v>121</v>
      </c>
      <c r="O68" s="217"/>
      <c r="P68" s="217"/>
      <c r="Q68" s="217"/>
      <c r="R68" s="218"/>
    </row>
    <row r="69" spans="2:18">
      <c r="B69" s="232"/>
      <c r="C69" s="132"/>
      <c r="D69" s="112" t="s">
        <v>113</v>
      </c>
      <c r="E69" s="28">
        <v>1</v>
      </c>
      <c r="F69" s="28">
        <f t="shared" ref="F69:F72" si="2">IF(E69=1,1,0)</f>
        <v>1</v>
      </c>
      <c r="G69" s="3"/>
      <c r="H69" s="3"/>
      <c r="I69" s="3"/>
      <c r="J69" s="7"/>
      <c r="L69" s="28" t="s">
        <v>333</v>
      </c>
      <c r="N69" s="216" t="s">
        <v>121</v>
      </c>
      <c r="O69" s="217"/>
      <c r="P69" s="217"/>
      <c r="Q69" s="217"/>
      <c r="R69" s="218"/>
    </row>
    <row r="70" spans="2:18">
      <c r="B70" s="232"/>
      <c r="C70" s="132"/>
      <c r="D70" s="112" t="s">
        <v>114</v>
      </c>
      <c r="E70" s="28">
        <v>1</v>
      </c>
      <c r="F70" s="28">
        <f t="shared" si="2"/>
        <v>1</v>
      </c>
      <c r="G70" s="3"/>
      <c r="H70" s="3"/>
      <c r="I70" s="3"/>
      <c r="J70" s="7"/>
      <c r="L70" s="28" t="s">
        <v>334</v>
      </c>
      <c r="N70" s="221" t="s">
        <v>121</v>
      </c>
      <c r="O70" s="221"/>
      <c r="P70" s="221"/>
      <c r="Q70" s="221"/>
      <c r="R70" s="221"/>
    </row>
    <row r="71" spans="2:18">
      <c r="B71" s="232"/>
      <c r="C71" s="145"/>
      <c r="D71" s="112" t="s">
        <v>335</v>
      </c>
      <c r="E71" s="96">
        <v>1</v>
      </c>
      <c r="F71" s="28">
        <f t="shared" si="2"/>
        <v>1</v>
      </c>
      <c r="G71" s="3"/>
      <c r="H71" s="3"/>
      <c r="I71" s="3"/>
      <c r="J71" s="7"/>
      <c r="L71" s="28" t="s">
        <v>336</v>
      </c>
      <c r="N71" s="221" t="s">
        <v>121</v>
      </c>
      <c r="O71" s="221"/>
      <c r="P71" s="221"/>
      <c r="Q71" s="221"/>
      <c r="R71" s="221"/>
    </row>
    <row r="72" spans="2:18">
      <c r="B72" s="232"/>
      <c r="C72" s="96"/>
      <c r="D72" s="183" t="s">
        <v>134</v>
      </c>
      <c r="E72" s="96">
        <v>1</v>
      </c>
      <c r="F72" s="28">
        <f t="shared" si="2"/>
        <v>1</v>
      </c>
      <c r="G72" s="3"/>
      <c r="H72" s="3"/>
      <c r="I72" s="3"/>
      <c r="J72" s="7"/>
      <c r="L72" s="28" t="s">
        <v>337</v>
      </c>
      <c r="N72" s="221" t="s">
        <v>121</v>
      </c>
      <c r="O72" s="221"/>
      <c r="P72" s="221"/>
      <c r="Q72" s="221"/>
      <c r="R72" s="221"/>
    </row>
    <row r="73" spans="2:18" hidden="1">
      <c r="B73" s="232"/>
      <c r="C73" s="96"/>
      <c r="D73" s="187"/>
      <c r="E73" s="96"/>
      <c r="F73" s="28"/>
      <c r="G73" s="48"/>
      <c r="H73" s="159"/>
      <c r="I73" s="44"/>
      <c r="J73" s="155"/>
      <c r="N73" s="221" t="s">
        <v>121</v>
      </c>
      <c r="O73" s="221"/>
      <c r="P73" s="221"/>
      <c r="Q73" s="221"/>
      <c r="R73" s="221"/>
    </row>
    <row r="74" spans="2:18" hidden="1">
      <c r="B74" s="232"/>
      <c r="C74" s="96"/>
      <c r="D74" s="187"/>
      <c r="E74" s="96"/>
      <c r="F74" s="28"/>
      <c r="G74" s="48"/>
      <c r="H74" s="159"/>
      <c r="I74" s="44"/>
      <c r="J74" s="155"/>
    </row>
    <row r="75" spans="2:18" ht="15.75" thickBot="1">
      <c r="B75" s="233"/>
      <c r="C75" s="58"/>
      <c r="D75" s="58"/>
      <c r="E75" s="58"/>
      <c r="F75" s="58"/>
      <c r="G75" s="144"/>
      <c r="H75" s="162"/>
      <c r="I75" s="153"/>
      <c r="J75" s="158"/>
    </row>
    <row r="76" spans="2:18" ht="27" thickBot="1">
      <c r="B76" s="238" t="s">
        <v>264</v>
      </c>
      <c r="C76" s="239"/>
      <c r="D76" s="239"/>
      <c r="E76" s="239"/>
      <c r="F76" s="239"/>
      <c r="G76" s="185"/>
      <c r="H76" s="185"/>
      <c r="I76" s="185">
        <f>SUM(I6:I75)</f>
        <v>100</v>
      </c>
      <c r="J76" s="186">
        <f>SUM(J6:J75)</f>
        <v>70.251443001442993</v>
      </c>
    </row>
  </sheetData>
  <mergeCells count="51">
    <mergeCell ref="B11:B21"/>
    <mergeCell ref="B2:J2"/>
    <mergeCell ref="B4:F4"/>
    <mergeCell ref="B5:B8"/>
    <mergeCell ref="C5:F5"/>
    <mergeCell ref="N6:R6"/>
    <mergeCell ref="N7:R7"/>
    <mergeCell ref="N8:R8"/>
    <mergeCell ref="B22:B25"/>
    <mergeCell ref="C28:F28"/>
    <mergeCell ref="N28:R28"/>
    <mergeCell ref="B54:F54"/>
    <mergeCell ref="C55:F55"/>
    <mergeCell ref="B42:B51"/>
    <mergeCell ref="B28:B41"/>
    <mergeCell ref="B27:F27"/>
    <mergeCell ref="B63:B75"/>
    <mergeCell ref="B55:B62"/>
    <mergeCell ref="C63:F63"/>
    <mergeCell ref="B76:F76"/>
    <mergeCell ref="N60:R60"/>
    <mergeCell ref="D57:F57"/>
    <mergeCell ref="D58:F58"/>
    <mergeCell ref="D59:F59"/>
    <mergeCell ref="D60:F60"/>
    <mergeCell ref="N64:R64"/>
    <mergeCell ref="N69:R69"/>
    <mergeCell ref="N70:R70"/>
    <mergeCell ref="N71:R71"/>
    <mergeCell ref="N72:R72"/>
    <mergeCell ref="N73:R73"/>
    <mergeCell ref="N56:R56"/>
    <mergeCell ref="D6:F6"/>
    <mergeCell ref="D7:F7"/>
    <mergeCell ref="D8:F8"/>
    <mergeCell ref="D9:F9"/>
    <mergeCell ref="D56:F56"/>
    <mergeCell ref="D12:F12"/>
    <mergeCell ref="D20:F20"/>
    <mergeCell ref="C42:F42"/>
    <mergeCell ref="C11:F11"/>
    <mergeCell ref="N68:R68"/>
    <mergeCell ref="N12:R12"/>
    <mergeCell ref="N2:R2"/>
    <mergeCell ref="N21:R21"/>
    <mergeCell ref="N39:R39"/>
    <mergeCell ref="N43:R43"/>
    <mergeCell ref="N58:R58"/>
    <mergeCell ref="N59:R59"/>
    <mergeCell ref="N57:R57"/>
    <mergeCell ref="N9:R9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Data Center</vt:lpstr>
      <vt:lpstr>Agencies</vt:lpstr>
      <vt:lpstr>Database</vt:lpstr>
      <vt:lpstr>Knowledge Center</vt:lpstr>
      <vt:lpstr>Training Center</vt:lpstr>
      <vt:lpstr>Institution</vt:lpstr>
      <vt:lpstr>Score</vt:lpstr>
      <vt:lpstr>Combos</vt:lpstr>
      <vt:lpstr>Institutional</vt:lpstr>
      <vt:lpstr>Water Data Center</vt:lpstr>
      <vt:lpstr>Data Details</vt:lpstr>
      <vt:lpstr>'Knowledge Center'!A_1</vt:lpstr>
      <vt:lpstr>A_1</vt:lpstr>
      <vt:lpstr>'Knowledge Center'!A_2</vt:lpstr>
      <vt:lpstr>A_2</vt:lpstr>
      <vt:lpstr>'Knowledge Center'!A_3</vt:lpstr>
      <vt:lpstr>A_3</vt:lpstr>
      <vt:lpstr>'Data Center'!Print_Area</vt:lpstr>
      <vt:lpstr>'Data Center'!Q_C</vt:lpstr>
      <vt:lpstr>'Knowledge Center'!Q_C</vt:lpstr>
      <vt:lpstr>'Training Center'!Q_C</vt:lpstr>
      <vt:lpstr>Q_C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akbansal</dc:creator>
  <cp:lastModifiedBy>akbansal</cp:lastModifiedBy>
  <dcterms:created xsi:type="dcterms:W3CDTF">2016-06-16T06:17:53Z</dcterms:created>
  <dcterms:modified xsi:type="dcterms:W3CDTF">2016-08-29T06:53:11Z</dcterms:modified>
</cp:coreProperties>
</file>